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https://nevcounty-my.sharepoint.com/personal/debbie_daniel_nevadacountyca_gov/Documents/CFPIC/"/>
    </mc:Choice>
  </mc:AlternateContent>
  <xr:revisionPtr revIDLastSave="96" documentId="8_{14C58DDD-191D-4465-ACC8-DB0021105E06}" xr6:coauthVersionLast="47" xr6:coauthVersionMax="47" xr10:uidLastSave="{980E58D6-BC95-4665-9E13-E7111570B3C5}"/>
  <workbookProtection lockStructure="1"/>
  <bookViews>
    <workbookView xWindow="-120" yWindow="-120" windowWidth="29040" windowHeight="15720" tabRatio="986" activeTab="7" xr2:uid="{00000000-000D-0000-FFFF-FFFF00000000}"/>
  </bookViews>
  <sheets>
    <sheet name="Invoice - Invoice Checklist" sheetId="30" r:id="rId1"/>
    <sheet name="Invoice - Summary Page" sheetId="5" r:id="rId2"/>
    <sheet name="Invoice - T.S. Results Summary" sheetId="29" r:id="rId3"/>
    <sheet name="Invoice - Revenue Worksheet" sheetId="13" r:id="rId4"/>
    <sheet name="Invoice - Cost Worksheet" sheetId="10" r:id="rId5"/>
    <sheet name="Invoice - Direct Charge Costs" sheetId="14" r:id="rId6"/>
    <sheet name="Invoice - Claim Calculation" sheetId="27" r:id="rId7"/>
    <sheet name="Invoice - Variance Worksheets" sheetId="7" r:id="rId8"/>
    <sheet name="DHCS Info" sheetId="6" state="hidden" r:id="rId9"/>
    <sheet name="Non-Enhanced MAA Codes" sheetId="15" state="hidden" r:id="rId10"/>
    <sheet name="Enhanced MAA Codes" sheetId="16" state="hidden" r:id="rId11"/>
  </sheets>
  <externalReferences>
    <externalReference r:id="rId12"/>
  </externalReferences>
  <definedNames>
    <definedName name="_GoBack" localSheetId="5">'Invoice - Direct Charge Costs'!$D$14</definedName>
    <definedName name="_NEC10" localSheetId="0">'[1]Non-Enhanced MAA Codes'!$A$5</definedName>
    <definedName name="_NEC10">'Non-Enhanced MAA Codes'!$A$5</definedName>
    <definedName name="ECodes" localSheetId="0">'[1]Enhanced MAA Codes'!$A$2:$A$3</definedName>
    <definedName name="ECodes">'Enhanced MAA Codes'!$A$2:$A$3</definedName>
    <definedName name="NECodes" localSheetId="0">'[1]Non-Enhanced MAA Codes'!$A$2:$A$11</definedName>
    <definedName name="NECodes">'Non-Enhanced MAA Codes'!$A$2:$A$11</definedName>
    <definedName name="_xlnm.Print_Area" localSheetId="6">'Invoice - Claim Calculation'!$A$1:$H$82</definedName>
    <definedName name="_xlnm.Print_Area" localSheetId="4">'Invoice - Cost Worksheet'!$A$1:$H$42</definedName>
    <definedName name="_xlnm.Print_Area" localSheetId="5">'Invoice - Direct Charge Costs'!$A$1:$O$45</definedName>
    <definedName name="_xlnm.Print_Area" localSheetId="0">'Invoice - Invoice Checklist'!$A$1:$I$59</definedName>
    <definedName name="_xlnm.Print_Area" localSheetId="3">'Invoice - Revenue Worksheet'!$A$1:$J$46</definedName>
    <definedName name="_xlnm.Print_Area" localSheetId="1">'Invoice - Summary Page'!$A$1:$L$32</definedName>
    <definedName name="_xlnm.Print_Area" localSheetId="2">'Invoice - T.S. Results Summary'!$A$1:$M$56</definedName>
    <definedName name="_xlnm.Print_Area" localSheetId="7">'Invoice - Variance Worksheets'!$A$1:$N$111</definedName>
    <definedName name="Z_1AA2EFAC_FA80_45BE_B595_276B287C0177_.wvu.PrintArea" localSheetId="3" hidden="1">'Invoice - Revenue Worksheet'!$A$4:$J$41</definedName>
    <definedName name="Z_1AA2EFAC_FA80_45BE_B595_276B287C0177_.wvu.PrintArea" localSheetId="1" hidden="1">'Invoice - Summary Page'!$A$1:$L$26</definedName>
    <definedName name="Z_1AA2EFAC_FA80_45BE_B595_276B287C0177_.wvu.PrintArea" localSheetId="2" hidden="1">'Invoice - T.S. Results Summary'!$A$1:$M$58</definedName>
    <definedName name="Z_1AA2EFAC_FA80_45BE_B595_276B287C0177_.wvu.PrintArea" localSheetId="7" hidden="1">'Invoice - Variance Worksheets'!$A$1:$N$26</definedName>
  </definedNames>
  <calcPr calcId="191029"/>
  <customWorkbookViews>
    <customWorkbookView name="ALL" guid="{1AA2EFAC-FA80-45BE-B595-276B287C0177}" maximized="1" windowWidth="1020" windowHeight="549" tabRatio="599" activeSheetId="8"/>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8" i="7" l="1"/>
  <c r="M67" i="7"/>
  <c r="M66" i="7"/>
  <c r="M65" i="7"/>
  <c r="G68" i="7"/>
  <c r="G67" i="7"/>
  <c r="G66" i="7"/>
  <c r="G65" i="7"/>
  <c r="I60" i="30"/>
  <c r="M111" i="7" l="1"/>
  <c r="H43" i="29" l="1"/>
  <c r="K110" i="7" l="1"/>
  <c r="K109" i="7"/>
  <c r="K108" i="7"/>
  <c r="F110" i="7"/>
  <c r="F109" i="7"/>
  <c r="F108" i="7"/>
  <c r="J13" i="5" l="1"/>
  <c r="J15" i="5" l="1"/>
  <c r="M73" i="7" l="1"/>
  <c r="K79" i="7" s="1"/>
  <c r="M79" i="7" s="1"/>
  <c r="M72" i="7"/>
  <c r="K78" i="7" s="1"/>
  <c r="M78" i="7" s="1"/>
  <c r="M71" i="7"/>
  <c r="K77" i="7" s="1"/>
  <c r="M77" i="7" s="1"/>
  <c r="M70" i="7"/>
  <c r="K76" i="7" s="1"/>
  <c r="M76" i="7" s="1"/>
  <c r="M69" i="7"/>
  <c r="K75" i="7" s="1"/>
  <c r="M75" i="7" s="1"/>
  <c r="G69" i="7"/>
  <c r="E75" i="7" s="1"/>
  <c r="G75" i="7" s="1"/>
  <c r="G73" i="7"/>
  <c r="E79" i="7" s="1"/>
  <c r="G79" i="7" s="1"/>
  <c r="G72" i="7"/>
  <c r="E78" i="7" s="1"/>
  <c r="G78" i="7" s="1"/>
  <c r="G71" i="7"/>
  <c r="E77" i="7" s="1"/>
  <c r="G77" i="7" s="1"/>
  <c r="G70" i="7"/>
  <c r="E76" i="7" s="1"/>
  <c r="G76" i="7" s="1"/>
  <c r="M52" i="7" l="1"/>
  <c r="E61" i="7" l="1"/>
  <c r="E59" i="7"/>
  <c r="E58" i="7"/>
  <c r="E14" i="14" l="1"/>
  <c r="H37" i="10" l="1"/>
  <c r="H31" i="10"/>
  <c r="D38" i="10"/>
  <c r="C16" i="27" s="1"/>
  <c r="D9" i="27"/>
  <c r="N9" i="14"/>
  <c r="O9" i="14" s="1"/>
  <c r="F38" i="10"/>
  <c r="G41" i="14"/>
  <c r="H41" i="14"/>
  <c r="G17" i="27" s="1"/>
  <c r="J56" i="29"/>
  <c r="G38" i="10"/>
  <c r="H16" i="27" s="1"/>
  <c r="E38" i="10"/>
  <c r="D16" i="27" s="1"/>
  <c r="C38" i="10"/>
  <c r="B16" i="27" s="1"/>
  <c r="H42" i="10"/>
  <c r="G2" i="10"/>
  <c r="G1" i="10"/>
  <c r="G3" i="10"/>
  <c r="B3" i="10"/>
  <c r="B2" i="10"/>
  <c r="B1" i="10"/>
  <c r="B48" i="27"/>
  <c r="B49" i="27"/>
  <c r="B50" i="27"/>
  <c r="B55" i="27"/>
  <c r="H82" i="27"/>
  <c r="F50" i="27"/>
  <c r="F49" i="27"/>
  <c r="F48" i="27"/>
  <c r="H46" i="27"/>
  <c r="F4" i="27"/>
  <c r="F3" i="27"/>
  <c r="F2" i="27"/>
  <c r="B4" i="27"/>
  <c r="B3" i="27"/>
  <c r="B2" i="27"/>
  <c r="F10" i="5"/>
  <c r="E37" i="14"/>
  <c r="E36" i="14"/>
  <c r="H36" i="14"/>
  <c r="I36" i="14" s="1"/>
  <c r="K15" i="5"/>
  <c r="H10" i="27"/>
  <c r="H9" i="27"/>
  <c r="D12" i="27"/>
  <c r="D10" i="27"/>
  <c r="C12" i="27"/>
  <c r="C10" i="27"/>
  <c r="C9" i="27"/>
  <c r="B10" i="27"/>
  <c r="B9" i="27"/>
  <c r="H14" i="10"/>
  <c r="H15" i="10"/>
  <c r="H16" i="10"/>
  <c r="H17" i="10"/>
  <c r="H18" i="10"/>
  <c r="H19" i="10"/>
  <c r="H20" i="10"/>
  <c r="H21" i="10"/>
  <c r="H22" i="10"/>
  <c r="H23" i="10"/>
  <c r="H24" i="10"/>
  <c r="H25" i="10"/>
  <c r="H26" i="10"/>
  <c r="H27" i="10"/>
  <c r="H28" i="10"/>
  <c r="H29" i="10"/>
  <c r="H30" i="10"/>
  <c r="H13" i="10"/>
  <c r="H9" i="10"/>
  <c r="H10" i="10"/>
  <c r="H8" i="10"/>
  <c r="D11" i="10"/>
  <c r="E11" i="10"/>
  <c r="G11" i="10"/>
  <c r="C11" i="10"/>
  <c r="B63" i="27"/>
  <c r="B62" i="27"/>
  <c r="B59" i="27"/>
  <c r="B57" i="27"/>
  <c r="D3" i="16"/>
  <c r="D2" i="16"/>
  <c r="D11" i="15"/>
  <c r="D10" i="15"/>
  <c r="D9" i="15"/>
  <c r="E6" i="14"/>
  <c r="H6" i="14"/>
  <c r="I6" i="14" s="1"/>
  <c r="K6" i="14"/>
  <c r="L6" i="14" s="1"/>
  <c r="D8" i="15"/>
  <c r="D7" i="15"/>
  <c r="D6" i="15"/>
  <c r="D5" i="15"/>
  <c r="E35" i="14"/>
  <c r="H35" i="14" s="1"/>
  <c r="I35" i="14" s="1"/>
  <c r="D4" i="15"/>
  <c r="D3" i="15"/>
  <c r="D2" i="15"/>
  <c r="J39" i="29"/>
  <c r="H39" i="29"/>
  <c r="J40" i="29"/>
  <c r="H40" i="29"/>
  <c r="J38" i="29"/>
  <c r="H38" i="29"/>
  <c r="I10" i="29" s="1"/>
  <c r="C3" i="29"/>
  <c r="J2" i="29"/>
  <c r="C2" i="29"/>
  <c r="J1" i="29"/>
  <c r="C1" i="29"/>
  <c r="O45" i="14"/>
  <c r="I2" i="14"/>
  <c r="I1" i="14"/>
  <c r="D3" i="14"/>
  <c r="D2" i="14"/>
  <c r="D1" i="14"/>
  <c r="J37" i="13"/>
  <c r="D37" i="14"/>
  <c r="D36" i="14"/>
  <c r="D35" i="14"/>
  <c r="G38" i="14"/>
  <c r="H37" i="14"/>
  <c r="I37" i="14" s="1"/>
  <c r="M11" i="14"/>
  <c r="H30" i="14"/>
  <c r="I30" i="14" s="1"/>
  <c r="H31" i="14"/>
  <c r="I31" i="14" s="1"/>
  <c r="G24" i="14"/>
  <c r="M24" i="14"/>
  <c r="G32" i="14"/>
  <c r="J11" i="14"/>
  <c r="G11" i="14"/>
  <c r="J24" i="14"/>
  <c r="E31" i="14"/>
  <c r="E30" i="14"/>
  <c r="E29" i="14"/>
  <c r="H29" i="14"/>
  <c r="I29" i="14" s="1"/>
  <c r="E28" i="14"/>
  <c r="H28" i="14"/>
  <c r="I28" i="14" s="1"/>
  <c r="E27" i="14"/>
  <c r="H27" i="14" s="1"/>
  <c r="I27" i="14" s="1"/>
  <c r="E10" i="14"/>
  <c r="N10" i="14"/>
  <c r="O10" i="14" s="1"/>
  <c r="E9" i="14"/>
  <c r="E8" i="14"/>
  <c r="N8" i="14"/>
  <c r="O8" i="14" s="1"/>
  <c r="E7" i="14"/>
  <c r="K7" i="14"/>
  <c r="L7" i="14" s="1"/>
  <c r="D10" i="14"/>
  <c r="D9" i="14"/>
  <c r="D8" i="14"/>
  <c r="D16" i="14"/>
  <c r="D31" i="14"/>
  <c r="D30" i="14"/>
  <c r="D29" i="14"/>
  <c r="D28" i="14"/>
  <c r="D27" i="14"/>
  <c r="E23" i="14"/>
  <c r="N23" i="14"/>
  <c r="O23" i="14" s="1"/>
  <c r="E22" i="14"/>
  <c r="N22" i="14"/>
  <c r="O22" i="14" s="1"/>
  <c r="E21" i="14"/>
  <c r="N21" i="14"/>
  <c r="O21" i="14" s="1"/>
  <c r="E20" i="14"/>
  <c r="N20" i="14"/>
  <c r="O20" i="14" s="1"/>
  <c r="E19" i="14"/>
  <c r="N19" i="14"/>
  <c r="O19" i="14" s="1"/>
  <c r="E18" i="14"/>
  <c r="E17" i="14"/>
  <c r="K17" i="14" s="1"/>
  <c r="L17" i="14" s="1"/>
  <c r="E16" i="14"/>
  <c r="N16" i="14"/>
  <c r="O16" i="14" s="1"/>
  <c r="E15" i="14"/>
  <c r="H15" i="14" s="1"/>
  <c r="I15" i="14" s="1"/>
  <c r="K14" i="14"/>
  <c r="L14" i="14" s="1"/>
  <c r="H14" i="14"/>
  <c r="I14" i="14" s="1"/>
  <c r="D23" i="14"/>
  <c r="D22" i="14"/>
  <c r="D21" i="14"/>
  <c r="D20" i="14"/>
  <c r="D19" i="14"/>
  <c r="D18" i="14"/>
  <c r="D17" i="14"/>
  <c r="D15" i="14"/>
  <c r="D7" i="14"/>
  <c r="D6" i="14"/>
  <c r="D14" i="14"/>
  <c r="K49" i="7"/>
  <c r="K48" i="7"/>
  <c r="F50" i="7"/>
  <c r="F49" i="7"/>
  <c r="F48" i="7"/>
  <c r="L11" i="7"/>
  <c r="E9" i="7"/>
  <c r="E8" i="7"/>
  <c r="J46" i="13"/>
  <c r="C10" i="13"/>
  <c r="B3" i="13"/>
  <c r="H2" i="13"/>
  <c r="B2" i="13"/>
  <c r="H1" i="13"/>
  <c r="B1" i="13"/>
  <c r="J38" i="13"/>
  <c r="J39" i="13"/>
  <c r="D40" i="13"/>
  <c r="C40" i="13"/>
  <c r="J33" i="13"/>
  <c r="J34" i="13"/>
  <c r="J32" i="13"/>
  <c r="F35" i="13"/>
  <c r="G35" i="13"/>
  <c r="H35" i="13"/>
  <c r="I35" i="13"/>
  <c r="C35" i="13"/>
  <c r="J22" i="13"/>
  <c r="J28" i="13"/>
  <c r="J29" i="13"/>
  <c r="J27" i="13"/>
  <c r="F30" i="13"/>
  <c r="G30" i="13"/>
  <c r="H30" i="13"/>
  <c r="I30" i="13"/>
  <c r="C30" i="13"/>
  <c r="F25" i="13"/>
  <c r="G25" i="13"/>
  <c r="H25" i="13"/>
  <c r="I25" i="13"/>
  <c r="C25" i="13"/>
  <c r="J23" i="13"/>
  <c r="J24" i="13"/>
  <c r="J17" i="13"/>
  <c r="D20" i="13"/>
  <c r="E20" i="13"/>
  <c r="F20" i="13"/>
  <c r="G20" i="13"/>
  <c r="H20" i="13"/>
  <c r="I20" i="13"/>
  <c r="C20" i="13"/>
  <c r="J13" i="13"/>
  <c r="J14" i="13"/>
  <c r="J12" i="13"/>
  <c r="D15" i="13"/>
  <c r="J15" i="13" s="1"/>
  <c r="E15" i="13"/>
  <c r="F15" i="13"/>
  <c r="G15" i="13"/>
  <c r="H15" i="13"/>
  <c r="I15" i="13"/>
  <c r="C15" i="13"/>
  <c r="J8" i="13"/>
  <c r="J9" i="13"/>
  <c r="J7" i="13"/>
  <c r="F10" i="13"/>
  <c r="G10" i="13"/>
  <c r="H10" i="13"/>
  <c r="I10" i="13"/>
  <c r="I40" i="13"/>
  <c r="H40" i="13"/>
  <c r="G40" i="13"/>
  <c r="F40" i="13"/>
  <c r="F41" i="13" s="1"/>
  <c r="D28" i="27" s="1"/>
  <c r="E40" i="13"/>
  <c r="J19" i="13"/>
  <c r="J18" i="13"/>
  <c r="H23" i="14"/>
  <c r="I23" i="14" s="1"/>
  <c r="K23" i="14"/>
  <c r="L23" i="14" s="1"/>
  <c r="K22" i="14"/>
  <c r="L22" i="14" s="1"/>
  <c r="H22" i="14"/>
  <c r="I22" i="14" s="1"/>
  <c r="H21" i="14"/>
  <c r="I21" i="14" s="1"/>
  <c r="K21" i="14"/>
  <c r="L21" i="14" s="1"/>
  <c r="K20" i="14"/>
  <c r="L20" i="14" s="1"/>
  <c r="H20" i="14"/>
  <c r="I20" i="14" s="1"/>
  <c r="H10" i="14"/>
  <c r="I10" i="14" s="1"/>
  <c r="K10" i="14"/>
  <c r="L10" i="14" s="1"/>
  <c r="H9" i="14"/>
  <c r="I9" i="14" s="1"/>
  <c r="K9" i="14"/>
  <c r="L9" i="14" s="1"/>
  <c r="H8" i="14"/>
  <c r="I8" i="14" s="1"/>
  <c r="K8" i="14"/>
  <c r="L8" i="14" s="1"/>
  <c r="N18" i="14"/>
  <c r="O18" i="14" s="1"/>
  <c r="K18" i="14"/>
  <c r="L18" i="14" s="1"/>
  <c r="H18" i="14"/>
  <c r="I18" i="14" s="1"/>
  <c r="K19" i="14"/>
  <c r="L19" i="14" s="1"/>
  <c r="H19" i="14"/>
  <c r="I19" i="14" s="1"/>
  <c r="J3" i="29"/>
  <c r="K50" i="7"/>
  <c r="I3" i="14"/>
  <c r="H3" i="13"/>
  <c r="J10" i="5"/>
  <c r="K16" i="14"/>
  <c r="L16" i="14" s="1"/>
  <c r="H16" i="14"/>
  <c r="I16" i="14" s="1"/>
  <c r="N14" i="14"/>
  <c r="N7" i="14"/>
  <c r="O7" i="14" s="1"/>
  <c r="H7" i="14"/>
  <c r="I7" i="14" s="1"/>
  <c r="N6" i="14"/>
  <c r="O6" i="14" s="1"/>
  <c r="J25" i="13" l="1"/>
  <c r="H11" i="10"/>
  <c r="K11" i="29"/>
  <c r="D55" i="27" s="1"/>
  <c r="K20" i="29"/>
  <c r="K6" i="29"/>
  <c r="G41" i="13"/>
  <c r="E28" i="27" s="1"/>
  <c r="J40" i="13"/>
  <c r="C11" i="27"/>
  <c r="C13" i="27" s="1"/>
  <c r="B11" i="27"/>
  <c r="B13" i="27" s="1"/>
  <c r="B14" i="27" s="1"/>
  <c r="D11" i="27"/>
  <c r="D13" i="27" s="1"/>
  <c r="D14" i="27" s="1"/>
  <c r="H11" i="27"/>
  <c r="H18" i="27" s="1"/>
  <c r="I35" i="29"/>
  <c r="K14" i="29"/>
  <c r="K17" i="29"/>
  <c r="D58" i="27" s="1"/>
  <c r="K24" i="29"/>
  <c r="D64" i="27" s="1"/>
  <c r="G64" i="27" s="1"/>
  <c r="H64" i="27" s="1"/>
  <c r="K16" i="29"/>
  <c r="N17" i="14"/>
  <c r="O17" i="14" s="1"/>
  <c r="H17" i="14"/>
  <c r="I17" i="14" s="1"/>
  <c r="I24" i="14" s="1"/>
  <c r="C41" i="13"/>
  <c r="K19" i="29"/>
  <c r="K28" i="29"/>
  <c r="K31" i="29"/>
  <c r="K18" i="29"/>
  <c r="D59" i="27" s="1"/>
  <c r="G59" i="27" s="1"/>
  <c r="H59" i="27" s="1"/>
  <c r="D60" i="27"/>
  <c r="G60" i="27" s="1"/>
  <c r="H60" i="27" s="1"/>
  <c r="K9" i="29"/>
  <c r="D54" i="27" s="1"/>
  <c r="K32" i="29"/>
  <c r="K8" i="29"/>
  <c r="K26" i="29"/>
  <c r="D67" i="27" s="1"/>
  <c r="K36" i="29"/>
  <c r="K7" i="29"/>
  <c r="K12" i="29"/>
  <c r="K22" i="29"/>
  <c r="D62" i="27" s="1"/>
  <c r="G62" i="27" s="1"/>
  <c r="H62" i="27" s="1"/>
  <c r="K15" i="29"/>
  <c r="D57" i="27" s="1"/>
  <c r="G57" i="27" s="1"/>
  <c r="H57" i="27" s="1"/>
  <c r="K27" i="29"/>
  <c r="D68" i="27" s="1"/>
  <c r="K13" i="29"/>
  <c r="D56" i="27" s="1"/>
  <c r="K37" i="29"/>
  <c r="K10" i="29"/>
  <c r="K34" i="29"/>
  <c r="K29" i="29"/>
  <c r="K30" i="29"/>
  <c r="K33" i="29"/>
  <c r="K35" i="29"/>
  <c r="K25" i="29"/>
  <c r="D65" i="27" s="1"/>
  <c r="I7" i="29"/>
  <c r="I33" i="29"/>
  <c r="I21" i="29"/>
  <c r="C61" i="27" s="1"/>
  <c r="E61" i="27" s="1"/>
  <c r="F61" i="27" s="1"/>
  <c r="I32" i="29"/>
  <c r="I8" i="29"/>
  <c r="I9" i="29"/>
  <c r="C54" i="27" s="1"/>
  <c r="E54" i="27" s="1"/>
  <c r="N15" i="14"/>
  <c r="O15" i="14" s="1"/>
  <c r="K15" i="14"/>
  <c r="L15" i="14" s="1"/>
  <c r="L24" i="14" s="1"/>
  <c r="I37" i="29"/>
  <c r="H38" i="10"/>
  <c r="J10" i="13"/>
  <c r="I18" i="29"/>
  <c r="C59" i="27" s="1"/>
  <c r="E59" i="27" s="1"/>
  <c r="F59" i="27" s="1"/>
  <c r="I17" i="29"/>
  <c r="C58" i="27" s="1"/>
  <c r="E58" i="27" s="1"/>
  <c r="F58" i="27" s="1"/>
  <c r="I31" i="29"/>
  <c r="I30" i="29"/>
  <c r="I12" i="29"/>
  <c r="I41" i="13"/>
  <c r="G28" i="27" s="1"/>
  <c r="E41" i="13"/>
  <c r="C28" i="27" s="1"/>
  <c r="J30" i="13"/>
  <c r="J35" i="13"/>
  <c r="I26" i="29"/>
  <c r="C67" i="27" s="1"/>
  <c r="I25" i="29"/>
  <c r="C65" i="27" s="1"/>
  <c r="E65" i="27" s="1"/>
  <c r="F65" i="27" s="1"/>
  <c r="I19" i="29"/>
  <c r="I36" i="29"/>
  <c r="I24" i="29"/>
  <c r="C64" i="27" s="1"/>
  <c r="E64" i="27" s="1"/>
  <c r="F64" i="27" s="1"/>
  <c r="I6" i="29"/>
  <c r="I23" i="29"/>
  <c r="C63" i="27" s="1"/>
  <c r="E63" i="27" s="1"/>
  <c r="F63" i="27" s="1"/>
  <c r="I14" i="29"/>
  <c r="I20" i="29"/>
  <c r="C60" i="27" s="1"/>
  <c r="E60" i="27" s="1"/>
  <c r="F60" i="27" s="1"/>
  <c r="I27" i="29"/>
  <c r="C68" i="27" s="1"/>
  <c r="I13" i="29"/>
  <c r="C56" i="27" s="1"/>
  <c r="E56" i="27" s="1"/>
  <c r="F56" i="27" s="1"/>
  <c r="I11" i="29"/>
  <c r="C55" i="27" s="1"/>
  <c r="E55" i="27" s="1"/>
  <c r="F55" i="27" s="1"/>
  <c r="I15" i="29"/>
  <c r="C57" i="27" s="1"/>
  <c r="E57" i="27" s="1"/>
  <c r="F57" i="27" s="1"/>
  <c r="I29" i="29"/>
  <c r="I22" i="29"/>
  <c r="C62" i="27" s="1"/>
  <c r="E62" i="27" s="1"/>
  <c r="F62" i="27" s="1"/>
  <c r="I16" i="29"/>
  <c r="I28" i="29"/>
  <c r="I34" i="29"/>
  <c r="H41" i="13"/>
  <c r="F28" i="27" s="1"/>
  <c r="D41" i="13"/>
  <c r="B28" i="27" s="1"/>
  <c r="J20" i="13"/>
  <c r="N11" i="14"/>
  <c r="F16" i="27" s="1"/>
  <c r="O11" i="14"/>
  <c r="H32" i="14"/>
  <c r="G12" i="27" s="1"/>
  <c r="H38" i="14"/>
  <c r="G15" i="27" s="1"/>
  <c r="I38" i="14"/>
  <c r="E15" i="27" s="1"/>
  <c r="I32" i="14"/>
  <c r="E12" i="27" s="1"/>
  <c r="L11" i="14"/>
  <c r="I11" i="14"/>
  <c r="H11" i="14"/>
  <c r="F9" i="27" s="1"/>
  <c r="K11" i="14"/>
  <c r="F10" i="27" s="1"/>
  <c r="O14" i="14"/>
  <c r="B19" i="27" l="1"/>
  <c r="B20" i="27" s="1"/>
  <c r="B22" i="27" s="1"/>
  <c r="B23" i="27" s="1"/>
  <c r="B29" i="27" s="1"/>
  <c r="B30" i="27" s="1"/>
  <c r="B36" i="27" s="1"/>
  <c r="D19" i="27"/>
  <c r="D20" i="27" s="1"/>
  <c r="H24" i="14"/>
  <c r="G9" i="27" s="1"/>
  <c r="K38" i="29"/>
  <c r="K39" i="29"/>
  <c r="K40" i="29"/>
  <c r="D66" i="27" s="1"/>
  <c r="G66" i="27" s="1"/>
  <c r="C31" i="27" s="1"/>
  <c r="K24" i="14"/>
  <c r="G10" i="27" s="1"/>
  <c r="I40" i="29"/>
  <c r="C66" i="27" s="1"/>
  <c r="E66" i="27" s="1"/>
  <c r="B31" i="27" s="1"/>
  <c r="O24" i="14"/>
  <c r="E16" i="27" s="1"/>
  <c r="N24" i="14"/>
  <c r="G16" i="27" s="1"/>
  <c r="E10" i="27"/>
  <c r="I38" i="29"/>
  <c r="J41" i="13"/>
  <c r="I39" i="29"/>
  <c r="E9" i="27"/>
  <c r="F11" i="27"/>
  <c r="F13" i="27" s="1"/>
  <c r="F54" i="27"/>
  <c r="F69" i="27" s="1"/>
  <c r="G65" i="27" l="1"/>
  <c r="H65" i="27" s="1"/>
  <c r="G55" i="27"/>
  <c r="H55" i="27" s="1"/>
  <c r="G54" i="27"/>
  <c r="H54" i="27" s="1"/>
  <c r="G56" i="27"/>
  <c r="H56" i="27" s="1"/>
  <c r="B32" i="27"/>
  <c r="B38" i="27"/>
  <c r="B40" i="27" s="1"/>
  <c r="B37" i="27"/>
  <c r="B39" i="27" s="1"/>
  <c r="C69" i="27"/>
  <c r="G11" i="27"/>
  <c r="G13" i="27" s="1"/>
  <c r="G14" i="27" s="1"/>
  <c r="G19" i="27" s="1"/>
  <c r="G20" i="27" s="1"/>
  <c r="G22" i="27" s="1"/>
  <c r="G58" i="27"/>
  <c r="H58" i="27" s="1"/>
  <c r="D69" i="27"/>
  <c r="E69" i="27"/>
  <c r="E11" i="27"/>
  <c r="E13" i="27" s="1"/>
  <c r="F14" i="27"/>
  <c r="F19" i="27" s="1"/>
  <c r="F20" i="27" s="1"/>
  <c r="F22" i="27" s="1"/>
  <c r="E14" i="27" l="1"/>
  <c r="E19" i="27" s="1"/>
  <c r="E20" i="27" s="1"/>
  <c r="D21" i="27" s="1"/>
  <c r="D22" i="27" s="1"/>
  <c r="D32" i="27" s="1"/>
  <c r="C14" i="27"/>
  <c r="C19" i="27" s="1"/>
  <c r="C20" i="27" s="1"/>
  <c r="C22" i="27" s="1"/>
  <c r="C32" i="27" s="1"/>
  <c r="C34" i="27" s="1"/>
  <c r="B41" i="27"/>
  <c r="B72" i="27" s="1"/>
  <c r="G69" i="27"/>
  <c r="H69" i="27"/>
  <c r="F23" i="27"/>
  <c r="E29" i="27" s="1"/>
  <c r="E30" i="27" s="1"/>
  <c r="E41" i="27" s="1"/>
  <c r="D73" i="27" s="1"/>
  <c r="G23" i="27" l="1"/>
  <c r="F29" i="27" s="1"/>
  <c r="F30" i="27" s="1"/>
  <c r="F41" i="27" s="1"/>
  <c r="E72" i="27" s="1"/>
  <c r="B34" i="27"/>
  <c r="D23" i="27"/>
  <c r="D29" i="27" s="1"/>
  <c r="D30" i="27" s="1"/>
  <c r="D33" i="27" s="1"/>
  <c r="C35" i="27" s="1"/>
  <c r="C23" i="27"/>
  <c r="C29" i="27" s="1"/>
  <c r="C30" i="27" s="1"/>
  <c r="B73" i="27"/>
  <c r="G73" i="27" s="1"/>
  <c r="C36" i="27" l="1"/>
  <c r="C38" i="27"/>
  <c r="C40" i="27" s="1"/>
  <c r="C37" i="27"/>
  <c r="C39" i="27" s="1"/>
  <c r="B35" i="27"/>
  <c r="C41" i="27" l="1"/>
  <c r="C72" i="27" s="1"/>
  <c r="F72" i="27" s="1"/>
  <c r="B75" i="27" s="1"/>
  <c r="B76" i="27" s="1"/>
  <c r="G16" i="5" s="1"/>
  <c r="B77" i="27" l="1"/>
  <c r="D76" i="27" s="1"/>
  <c r="J11" i="5"/>
  <c r="G18" i="7" l="1"/>
  <c r="G19" i="7" s="1"/>
  <c r="G20" i="7" s="1"/>
  <c r="F76" i="27"/>
  <c r="H13" i="5" s="1"/>
  <c r="E76" i="27"/>
  <c r="H11" i="5" s="1"/>
  <c r="M18" i="7"/>
  <c r="M19" i="7" s="1"/>
  <c r="M20" i="7" s="1"/>
  <c r="H15" i="5" l="1"/>
</calcChain>
</file>

<file path=xl/sharedStrings.xml><?xml version="1.0" encoding="utf-8"?>
<sst xmlns="http://schemas.openxmlformats.org/spreadsheetml/2006/main" count="693" uniqueCount="409">
  <si>
    <t xml:space="preserve"> </t>
  </si>
  <si>
    <t>CP#1</t>
  </si>
  <si>
    <t>CP#2</t>
  </si>
  <si>
    <t>SPMP</t>
  </si>
  <si>
    <t>Non-SPMP</t>
  </si>
  <si>
    <t>Allocated</t>
  </si>
  <si>
    <t>Other Programs/Activities</t>
  </si>
  <si>
    <t>Direct Patient Care</t>
  </si>
  <si>
    <t>TOTAL</t>
  </si>
  <si>
    <t>Date</t>
  </si>
  <si>
    <t>Title</t>
  </si>
  <si>
    <t>CP#4</t>
  </si>
  <si>
    <t>CP#5</t>
  </si>
  <si>
    <t>CP#6</t>
  </si>
  <si>
    <t>(CPs 1 - 6)</t>
  </si>
  <si>
    <t>TOTALS:</t>
  </si>
  <si>
    <t>Medi-Cal</t>
  </si>
  <si>
    <t>General Administration</t>
  </si>
  <si>
    <t xml:space="preserve">              Total Medi-Cal Fees + Match</t>
  </si>
  <si>
    <t xml:space="preserve">              Total Federal Grants + Match</t>
  </si>
  <si>
    <t xml:space="preserve">              Total Medicare </t>
  </si>
  <si>
    <t xml:space="preserve">              Total Insurance </t>
  </si>
  <si>
    <t xml:space="preserve">              Total Fees </t>
  </si>
  <si>
    <t xml:space="preserve">              Total Other Revenue</t>
  </si>
  <si>
    <t xml:space="preserve">              Total State General Fund</t>
  </si>
  <si>
    <t>Local Governmental Agency:</t>
  </si>
  <si>
    <t>Program:</t>
  </si>
  <si>
    <t>Claiming Unit:</t>
  </si>
  <si>
    <t>Invoice #:</t>
  </si>
  <si>
    <t>Program/Department:</t>
  </si>
  <si>
    <t>Contract Number:</t>
  </si>
  <si>
    <t>Period of Service:</t>
  </si>
  <si>
    <t>Invoice Number:</t>
  </si>
  <si>
    <t>COST CATEGORIES</t>
  </si>
  <si>
    <t>th@tnew$</t>
  </si>
  <si>
    <t>ps</t>
  </si>
  <si>
    <t>General</t>
  </si>
  <si>
    <t>Grants</t>
  </si>
  <si>
    <t>Medicare</t>
  </si>
  <si>
    <t>Insurance</t>
  </si>
  <si>
    <t>Fees</t>
  </si>
  <si>
    <t>Revenue</t>
  </si>
  <si>
    <t>original</t>
  </si>
  <si>
    <t>For DHCS Program use only</t>
  </si>
  <si>
    <t>Description</t>
  </si>
  <si>
    <t>Paid Time Off (PTO)</t>
  </si>
  <si>
    <t>Referral, Coordination, and Monitoring of Medi-Cal Services</t>
  </si>
  <si>
    <t>Arranging and/or Providing Non-Emergency, Non-Medical Transporation to a Medi-Cal Covered Service</t>
  </si>
  <si>
    <t>MAA/TCM Implementation Training</t>
  </si>
  <si>
    <t>Non-Targeted Case Management (TCM)</t>
  </si>
  <si>
    <t>Outreach to Non Medi-Cal Programs</t>
  </si>
  <si>
    <t xml:space="preserve">Medi-Cal Outreach </t>
  </si>
  <si>
    <t>Referral, Coordination, and Monitoring of Non Medi-Cal Services</t>
  </si>
  <si>
    <t>Facilitating Med-Cal Application</t>
  </si>
  <si>
    <t>Facilitating Non Med-Cal Application</t>
  </si>
  <si>
    <t>Contract Administration for Non Medi-Cal Covered Services</t>
  </si>
  <si>
    <t>Contract Administration (A) for Medi-Cal Services specific for Medi-Cal populations</t>
  </si>
  <si>
    <t>Program Planning &amp; Policy Development for Non Medi-Cal Services</t>
  </si>
  <si>
    <t>Program Planning &amp; Policy Development (A) (Non-enhanced) for Medi-Cal Services for Medi-Cal clients</t>
  </si>
  <si>
    <t>Program Planning &amp; Policy Development Skilled Professional Medical Personnel (SPMP) (A) (Enhanced) for Medi-Cal Services for Medi-Cal clients</t>
  </si>
  <si>
    <t>Contract Administration (B) for Medi-Cal Services specific for Medi-Cal and Non Medi-Cal populations</t>
  </si>
  <si>
    <t>Program Planning &amp; Policy Development (B) (Non-enhanced) for Medi-Cal Services for Medi-Cal and Non Medi-Cal clients</t>
  </si>
  <si>
    <t>Program Planning &amp; Policy Development (SPMP) (B) (Enhanced) for Medi-Cal Services for Medi-Cal and Non Medi-Cal clients</t>
  </si>
  <si>
    <t>MAA/TCM Coordination and Claims Administration</t>
  </si>
  <si>
    <t>Providing TCM Service Components</t>
  </si>
  <si>
    <t>TCM Subcontract Administration</t>
  </si>
  <si>
    <t>TCM Quality Assurance/Performance Monitoring</t>
  </si>
  <si>
    <t>TCM Data Systems and Claiming Coordination</t>
  </si>
  <si>
    <t>Encounter Entry into TCM On-Line System</t>
  </si>
  <si>
    <t>Supervision of Case Managers</t>
  </si>
  <si>
    <t>Travel Related to Providing TCM</t>
  </si>
  <si>
    <t>Non-Salary Costs</t>
  </si>
  <si>
    <t>Time Survey Frequency Used to Determine the Activity Percentages:</t>
  </si>
  <si>
    <t>Classification/Title</t>
  </si>
  <si>
    <t>Code</t>
  </si>
  <si>
    <t>CALSTARS CODE:</t>
  </si>
  <si>
    <t>FY</t>
  </si>
  <si>
    <t>-95918-9912-702-42-60 LGA</t>
  </si>
  <si>
    <t>TCM Program Planning &amp; Policy Development</t>
  </si>
  <si>
    <t>Printed Name of DHCS Reviewer</t>
  </si>
  <si>
    <t>TCM Encounter - Related Activities</t>
  </si>
  <si>
    <t>Medi-Cal Fees + Match</t>
  </si>
  <si>
    <t>Federal Grants + Match</t>
  </si>
  <si>
    <t>State General Fund</t>
  </si>
  <si>
    <t>Other Revenue</t>
  </si>
  <si>
    <t>SOURCE and DESCRIPTION</t>
  </si>
  <si>
    <t>Non-Claimable</t>
  </si>
  <si>
    <t>Direct-Enhanced</t>
  </si>
  <si>
    <t>Direct-Non-Enhanced</t>
  </si>
  <si>
    <t>Non Offset Funds</t>
  </si>
  <si>
    <t>CP#3 (a &amp; b)</t>
  </si>
  <si>
    <t>A variance percentage explanation is:</t>
  </si>
  <si>
    <t>Prior Quarter Variance Data</t>
  </si>
  <si>
    <t>Variance Percentage:</t>
  </si>
  <si>
    <t>Prior Quarter Invoice Amount:</t>
  </si>
  <si>
    <t>Printed Name of Signer</t>
  </si>
  <si>
    <t>PY Corresponding Quarter Invoice Amount:</t>
  </si>
  <si>
    <t>Current Quarter Invoice Amount:</t>
  </si>
  <si>
    <t>Prior Year Corresponding Quarter Variance Data</t>
  </si>
  <si>
    <t>To:</t>
  </si>
  <si>
    <t>Date:</t>
  </si>
  <si>
    <t>From:</t>
  </si>
  <si>
    <t>Subject:</t>
  </si>
  <si>
    <t>The following information represents the CMAA Program invoice variance data for the LGA/Claiming Unit and Period of Service notated above.</t>
  </si>
  <si>
    <t>*If an explanation of the variance percentage is "REQUIRED", please fill out the appropriate variance narrative information below</t>
  </si>
  <si>
    <r>
      <rPr>
        <b/>
        <sz val="9"/>
        <rFont val="Arial"/>
        <family val="2"/>
      </rPr>
      <t xml:space="preserve">Prior Year Corresponding Quarter Variance Narrative </t>
    </r>
    <r>
      <rPr>
        <sz val="9"/>
        <rFont val="Arial"/>
        <family val="2"/>
      </rPr>
      <t>(check all that apply):</t>
    </r>
  </si>
  <si>
    <t>Change in the number of Time Survey Participants</t>
  </si>
  <si>
    <t>Time Survey results were materially different</t>
  </si>
  <si>
    <t>Increase/Decrease to other costs</t>
  </si>
  <si>
    <t>Change in Medi-Cal Percentage</t>
  </si>
  <si>
    <t>Difference in the number of Pay Periods</t>
  </si>
  <si>
    <t>Other:</t>
  </si>
  <si>
    <t>Detailed Explanation:</t>
  </si>
  <si>
    <t>If you have any questions or require further information, please feel free to contact me.</t>
  </si>
  <si>
    <t>LGA:</t>
  </si>
  <si>
    <t>Contract #:</t>
  </si>
  <si>
    <t>Phone number</t>
  </si>
  <si>
    <r>
      <rPr>
        <b/>
        <sz val="9"/>
        <rFont val="Arial"/>
        <family val="2"/>
      </rPr>
      <t>Prior Quarter Variance Narrative</t>
    </r>
    <r>
      <rPr>
        <sz val="9"/>
        <rFont val="Arial"/>
        <family val="2"/>
      </rPr>
      <t xml:space="preserve"> (check all that apply):</t>
    </r>
  </si>
  <si>
    <t>CMAA Program Invoice Percentage Variance Documentation for</t>
  </si>
  <si>
    <t>TM</t>
  </si>
  <si>
    <t>PM</t>
  </si>
  <si>
    <t>Salary Costs</t>
  </si>
  <si>
    <t>Medi-Cal %</t>
  </si>
  <si>
    <t>Staff Member</t>
  </si>
  <si>
    <t>Classification</t>
  </si>
  <si>
    <t>TM
(Enhanced)</t>
  </si>
  <si>
    <t>PM
(Enhanced)</t>
  </si>
  <si>
    <t>Activity %
Results</t>
  </si>
  <si>
    <t>FFP
Rate</t>
  </si>
  <si>
    <t xml:space="preserve">CBO/Contractor </t>
  </si>
  <si>
    <t>Expense Detail</t>
  </si>
  <si>
    <t>TOTALS</t>
  </si>
  <si>
    <t>NON-SPMP</t>
  </si>
  <si>
    <t xml:space="preserve">Personal Service Contracts </t>
  </si>
  <si>
    <t>TOTAL ADJUSTED COST</t>
  </si>
  <si>
    <t>MEDI-CAL %</t>
  </si>
  <si>
    <t>ACTIVITY RESULTS PERCENTAGES</t>
  </si>
  <si>
    <t>CLAIM CALCULATION:</t>
  </si>
  <si>
    <t>FFP @ 50%</t>
  </si>
  <si>
    <t>FFP @ 75%</t>
  </si>
  <si>
    <t>MAA
Claimable
Portion</t>
  </si>
  <si>
    <t>Non
Claimable
Portion</t>
  </si>
  <si>
    <t xml:space="preserve">Contractor </t>
  </si>
  <si>
    <t>NON-ENHANCED MAA PERSONAL SERVICES CBO/CONTRACTOR COSTS</t>
  </si>
  <si>
    <t>NON-ENHANCED MAA TRANSPORTATION COSTS</t>
  </si>
  <si>
    <t>NON-ENHANCED MAA STAFF COSTS</t>
  </si>
  <si>
    <t>ENHANCED (SPMP) MAA STAFF COSTS</t>
  </si>
  <si>
    <t>Benefits
Costs</t>
  </si>
  <si>
    <t>Pers. Svcs.
Contract
Costs</t>
  </si>
  <si>
    <t>MAA Transportation
Costs</t>
  </si>
  <si>
    <t>Title XIX (% of Exp) MAA Revenue</t>
  </si>
  <si>
    <t>Title XIX (% of Exp) TCM Revenue</t>
  </si>
  <si>
    <t>Medi-Cal Reimbursement (% of Exp) Directly Observed Therapy</t>
  </si>
  <si>
    <t>Federal Aid (% of Exp) Immunization</t>
  </si>
  <si>
    <t>FMAP Federal (% of Exp)</t>
  </si>
  <si>
    <t>State - Other (% of Exp) - Immunization</t>
  </si>
  <si>
    <t>Charges for Services (% of Exp)</t>
  </si>
  <si>
    <t>State Sales Tax Realignment</t>
  </si>
  <si>
    <t>State VLF Realignment (% of Expense)</t>
  </si>
  <si>
    <t>Costs</t>
  </si>
  <si>
    <t>Non-SPMP
Activity %</t>
  </si>
  <si>
    <t>SPMP
Activity %</t>
  </si>
  <si>
    <t>Total Claimable Portion</t>
  </si>
  <si>
    <t>Total Non-Claimable Portion</t>
  </si>
  <si>
    <t>Method
Used</t>
  </si>
  <si>
    <t>Dir. Charge Costs</t>
  </si>
  <si>
    <t>Cost Pool #1</t>
  </si>
  <si>
    <t>Cost Pool #2</t>
  </si>
  <si>
    <t>Cost Pool #3a</t>
  </si>
  <si>
    <t>Cost Pool #4</t>
  </si>
  <si>
    <t>Cost Pool #3b</t>
  </si>
  <si>
    <t>Cost Pool #5</t>
  </si>
  <si>
    <t>Cost Pool #6</t>
  </si>
  <si>
    <t>Allocated/Support</t>
  </si>
  <si>
    <t>PERCENTAGE OF TOTAL COST:</t>
  </si>
  <si>
    <t>TOTAL COST:</t>
  </si>
  <si>
    <t>Salary:</t>
  </si>
  <si>
    <t>Benefits:</t>
  </si>
  <si>
    <t>Personnel Costs Distribution Percentage:</t>
  </si>
  <si>
    <t>MAA Transportation Costs:</t>
  </si>
  <si>
    <t>Non-Salary Costs:</t>
  </si>
  <si>
    <t>Salary + Benefits SUBTOTAL:</t>
  </si>
  <si>
    <t>All Personnel Costs SUBTOTAL:</t>
  </si>
  <si>
    <t>Non-Salary Costs SUBTOTAL:</t>
  </si>
  <si>
    <t>CP #3b All Personnel + Non-Salary Costs TOTAL:</t>
  </si>
  <si>
    <t>Funding/Revenue</t>
  </si>
  <si>
    <t>Funding/Revenue TOTAL:</t>
  </si>
  <si>
    <t>CP #6 Allocated/Support Costs to be Distributed TOTAL:</t>
  </si>
  <si>
    <t>Distribution of CP #6 Allocated/Support Costs:</t>
  </si>
  <si>
    <t>COSTS:</t>
  </si>
  <si>
    <t>FUNDING/REVENUE:</t>
  </si>
  <si>
    <t>Non-SPMP Dir. Chg.</t>
  </si>
  <si>
    <t>SPMP Dir. Chg.</t>
  </si>
  <si>
    <t>Funding/Revenue:</t>
  </si>
  <si>
    <t>Distribution of CP #6 Funding/Revenue:</t>
  </si>
  <si>
    <t>Non-Claimable Activity Cost:</t>
  </si>
  <si>
    <t>CP #3 Remaining Non-Claimable Funding/Revenue:</t>
  </si>
  <si>
    <t>Non-Claimable Activity Distribution Percentage:</t>
  </si>
  <si>
    <t>Distribution of CP #3 Reman. Non-Claim. Funding/Revenue:</t>
  </si>
  <si>
    <t>ACTIVITIES:</t>
  </si>
  <si>
    <t>Cost Pool #3</t>
  </si>
  <si>
    <t>Non-Claimable Activity Percentage:</t>
  </si>
  <si>
    <t xml:space="preserve">CODE 4: Medi-Cal Outreach </t>
  </si>
  <si>
    <t>CODE 6: Referral, Coordination, and Monitoring of Medi-Cal Services</t>
  </si>
  <si>
    <t>CODE 8: Facilitating Med-Cal Application</t>
  </si>
  <si>
    <t>CODE 12: Contract Administration (A) for Medi-Cal Services specific for Medi-Cal populations</t>
  </si>
  <si>
    <t>CODE 13: Contract Administration (B) for Medi-Cal Services specific for Medi-Cal and Non Medi-Cal populations</t>
  </si>
  <si>
    <t>CODE 19: MAA/TCM Coordination and Claims Administration</t>
  </si>
  <si>
    <t>CODE 20: MAA/TCM Implementation Training</t>
  </si>
  <si>
    <t>CODE 21: General Administration</t>
  </si>
  <si>
    <t>CODE 22: Paid Time Off (PTO)</t>
  </si>
  <si>
    <t>CODE 16: PP &amp; PD (SPMP) (A) (Enhanced) for Medi-Cal Services for Medi-Cal clients</t>
  </si>
  <si>
    <t>CODE 18: PP &amp; PD (SPMP) (B) (Enhanced) for Medi-Cal Services for Medi-Cal and Non Medi-Cal clients</t>
  </si>
  <si>
    <t>SPMP
 Total Hours</t>
  </si>
  <si>
    <t>Non-SPMP
Total Hours</t>
  </si>
  <si>
    <t>CODES 1, 2, 3, 5, 7, 9, 11, 14, 23-32: All NON-CLAIMABLE Activities</t>
  </si>
  <si>
    <t>CP1</t>
  </si>
  <si>
    <t>CP2</t>
  </si>
  <si>
    <t>CP4</t>
  </si>
  <si>
    <t>CP5</t>
  </si>
  <si>
    <t>REALLOCATED
SPMP %</t>
  </si>
  <si>
    <t>REALLOCATED
Non-SPMP %</t>
  </si>
  <si>
    <t>Non-SPMP
Medi-Cal %</t>
  </si>
  <si>
    <t>SPMP
Medi-Cal %</t>
  </si>
  <si>
    <t>Enhanced Federal Share</t>
  </si>
  <si>
    <t>TOTAL FEDERAL SHARE:</t>
  </si>
  <si>
    <t>CPE Compliant Federal Share:</t>
  </si>
  <si>
    <t>Adjusted Remaining Funding/Revenue:</t>
  </si>
  <si>
    <t>Adjusted Remaining Non-Salary Costs</t>
  </si>
  <si>
    <t>Adjusted Remaining Personnel Services Costs</t>
  </si>
  <si>
    <t>Remaining Funding/Revenue Distributed to Personnel Svcs:</t>
  </si>
  <si>
    <t>Remaining Fund/Rev Distributed to Non-Salary Costs:</t>
  </si>
  <si>
    <t>Non-Enhanced Federal Share</t>
  </si>
  <si>
    <t>CPE Eligibility:</t>
  </si>
  <si>
    <t>Total Amount to be Reimbursed at 50%</t>
  </si>
  <si>
    <t>Total Inv. Amt.</t>
  </si>
  <si>
    <t>50% Inv. Portion</t>
  </si>
  <si>
    <t>75% Inv. Portion</t>
  </si>
  <si>
    <t>Audit costs and related services</t>
  </si>
  <si>
    <t>Communication costs</t>
  </si>
  <si>
    <t>Depreciation and use allowances</t>
  </si>
  <si>
    <t>Employee morale, health, and welfare costs</t>
  </si>
  <si>
    <t>Equipment and other capital expenditures</t>
  </si>
  <si>
    <t>Insurance and indemnification</t>
  </si>
  <si>
    <t>Maintenance, operations, and repairs</t>
  </si>
  <si>
    <t>Materials and supplies costs</t>
  </si>
  <si>
    <t>Meetings and conferences</t>
  </si>
  <si>
    <t>Memberships, subscriptions, and professional activity costs</t>
  </si>
  <si>
    <t>Plant and homeland security costs</t>
  </si>
  <si>
    <t>Professional service costs</t>
  </si>
  <si>
    <t>Proposal costs</t>
  </si>
  <si>
    <t>Publication and printing costs</t>
  </si>
  <si>
    <t>Rental costs of building and equipment</t>
  </si>
  <si>
    <t>Taxes</t>
  </si>
  <si>
    <t>Training costs</t>
  </si>
  <si>
    <t>SALARY COSTS</t>
  </si>
  <si>
    <t>Wages/Salary:</t>
  </si>
  <si>
    <t>Personal Services Contracts:</t>
  </si>
  <si>
    <t>TOTAL Compensation for Personal Services:</t>
  </si>
  <si>
    <t>NON-SALARY COSTS</t>
  </si>
  <si>
    <t>TOTAL Non-Salary Costs:</t>
  </si>
  <si>
    <t>SELECTED ITEMS OF COST</t>
  </si>
  <si>
    <t>Indirect Costs</t>
  </si>
  <si>
    <t>Total amount of Fed. Govt. Reimbursement</t>
  </si>
  <si>
    <t>Arranging and/or Providing Non-Emergency, Non-Medical Transportation to a Non Medi-Cal Covered Service</t>
  </si>
  <si>
    <t>Arranging and/or Providing Non-Emergency, Non-Medical Transportation to a Medi-Cal Covered Service</t>
  </si>
  <si>
    <t>CODE 10: Arranging and/or Providing Non-Emergency, Non-Medical Transportation to a Medi-Cal Covered Service</t>
  </si>
  <si>
    <t>The Department of Health Care Services</t>
  </si>
  <si>
    <t>Travel Costs</t>
  </si>
  <si>
    <t>Direct Charge Other Cost:</t>
  </si>
  <si>
    <t>MAA Other Costs</t>
  </si>
  <si>
    <t>Other Costs:</t>
  </si>
  <si>
    <t>Other Costs</t>
  </si>
  <si>
    <t>NON-ENHANCED MAA DIRECT CHARGE OTHER COSTS</t>
  </si>
  <si>
    <t xml:space="preserve">Cost Pool#5 Direct Charge Other Costs Total </t>
  </si>
  <si>
    <t>Non-SPMP Dir. Charge</t>
  </si>
  <si>
    <t>Ms. Nurse</t>
  </si>
  <si>
    <t>Mr. Doctor</t>
  </si>
  <si>
    <t>CODE 15: PP &amp; PD (A) (Non-enhanced) for Medi-Cal Services for                        Medi-Cal clients</t>
  </si>
  <si>
    <t>CODE 17: PP &amp; PD (B) (Non-enhanced) for Medi-Cal Services for                             Medi-Cal and Non Medi-Cal clients</t>
  </si>
  <si>
    <t>I certify that the information above represents accurate and identifiable data for the program/claiming entity.  I declare under penalty of perjury that the foregoing is true and correct information and that I have notice that this information is to be used for filing a claim with the Federal Government for federal funds, and the knowing misrepresentation constitutes violation of the Federal False Claims Act.</t>
  </si>
  <si>
    <t>I certify that the costs identified above represent accurate identifiable costs for the program/claiming entity and that the costs have been properly identified and allocated.  I declare under penalty of perjury that the foregoing is true and correct information and that I have notice that this information is to be used for filing a claim with the Federal Government for federal funds, and the knowing misrepresentation constitutes violation of the Federal False Claims Act.</t>
  </si>
  <si>
    <t>DHCS CERTIFICATION:</t>
  </si>
  <si>
    <t xml:space="preserve">REVIEWED BY: </t>
  </si>
  <si>
    <t xml:space="preserve"> Printed Name of Signer</t>
  </si>
  <si>
    <t xml:space="preserve">          Printed Name of Claiming Unit Reviewer</t>
  </si>
  <si>
    <t xml:space="preserve">                                 Date</t>
  </si>
  <si>
    <t xml:space="preserve">                              Signature</t>
  </si>
  <si>
    <t xml:space="preserve">                                   Date</t>
  </si>
  <si>
    <t>REVIEWED BY:</t>
  </si>
  <si>
    <t>Printed Name of LGA Coordinator</t>
  </si>
  <si>
    <t>Signature of LGA Coordinator</t>
  </si>
  <si>
    <t>Signature of Claiming Unit Reviewer or LGA Coordinator</t>
  </si>
  <si>
    <t>I HEREBY CERTIFY under penalty of perjury that:
1) I am the official responsible for the administration, examination, and settlement of accounts concerning Medi-Cal Administrative Activities for the above-named agency and am authorized to make this certification on behalf of the agency.
2) Each expenditure is in all respects true, correct, and in accordance with state and federal law, and regulation, including Section 1903(a) of the Social Security Act and 42 C.F.R. Section 433.51.
3) The expenditures certified are based on actual, total expenditures of public funds that have been made to eligible Medi-Cal beneficiaries pursuant to all applicable requirements of federal law and regulation.
4)  The LGA maintains documentation supporting these expenditures.  This documentation includes all fiscal records required for Medi-Cal field audits.
5) The expenditures certified are allowable Medi-Cal costs in accordance with all applicable requirements of federal law and regulation.
6) The expenditures certified have not previously been, nor will they be, certified at any other time to receive federal financial participation under Medi-Cal or any other program (unless being resubmitted under correction or revision).
7) The costs certified in this invoice have not been paid in an all-inclusive or capitation rate.
I understand that the State of California must deny payment of any invoice submitted if it determines the certification is not adequately supported for purposes of claiming federal financial participation.  I have notice that this information is to be used for filing of a claim with the federal government for federal financial participation and that a knowing misrepresentation constitutes a violation of the federal and state False Claims Acts.</t>
  </si>
  <si>
    <r>
      <rPr>
        <u/>
        <sz val="12"/>
        <color indexed="8"/>
        <rFont val="Arial"/>
        <family val="2"/>
      </rPr>
      <t>CLAIMING UNIT CERTIFICATION</t>
    </r>
    <r>
      <rPr>
        <u/>
        <sz val="11"/>
        <color indexed="8"/>
        <rFont val="Arial"/>
        <family val="2"/>
      </rPr>
      <t>:</t>
    </r>
    <r>
      <rPr>
        <sz val="11"/>
        <color indexed="8"/>
        <rFont val="Arial"/>
        <family val="2"/>
      </rPr>
      <t xml:space="preserve">
</t>
    </r>
    <r>
      <rPr>
        <sz val="12"/>
        <color indexed="8"/>
        <rFont val="Arial"/>
        <family val="2"/>
      </rPr>
      <t>I certify under penalty of perjury that the time survey participants within this claiming unit are not instructed to perform any additional MAA related activities (other than those related to the actual recording of time on the time survey form) during the time survey period and that the time recorded by the participants reflects only those activities that would be performed during the normal course of an average work day.  The summary time survey results are a reasonable proxy or, in the case of the perpetual time survey, actual results of the time spent during the entire period of service and result in allowable costs consistent with the requirements of 2 CFR Part 200 et seq.</t>
    </r>
  </si>
  <si>
    <r>
      <rPr>
        <u/>
        <sz val="11"/>
        <color indexed="8"/>
        <rFont val="Arial"/>
        <family val="2"/>
      </rPr>
      <t>LGA CERTIFICATION:</t>
    </r>
    <r>
      <rPr>
        <sz val="11"/>
        <color indexed="8"/>
        <rFont val="Arial"/>
        <family val="2"/>
      </rPr>
      <t xml:space="preserve">
</t>
    </r>
    <r>
      <rPr>
        <sz val="12"/>
        <color indexed="8"/>
        <rFont val="Arial"/>
        <family val="2"/>
      </rPr>
      <t>I hereby certify that the information contained herein accurately describes the MAA activities performed during the time survey period, and the time survey results are reflective of MAA activities performed during the entire period of service.  I concur with the claiming unit’s assessment that the summary time survey results are a reasonable proxy or, in the case of the perpetual time survey, actual results of the claiming unit’s activities for the entire period of service and result in allowable costs consistent with the requirements of 2 CFR Part 200 et seq.</t>
    </r>
  </si>
  <si>
    <t>I certify that the revenue sources identified above represent accurate identifiable costs for the program/claiming entity and that the revenue sources have been properly identified and allocated.  I declare under penalty of perjury that the foregoing is true and correct information, and I have notice that this information is to be used for filing a claim with the Federal Government for federal funds, and the knowing misrepresentation constitutes violation of the Federal False Claims Act.</t>
  </si>
  <si>
    <t>I certify that the direct charges identified above represent accurate identifiable costs for the program/claiming entity and that the direct charges have been properly identified and allocated.  I declare under penalty of perjury that the foregoing is true and correct information and that I have notice that this information is to be used for filing a claim with the Federal Government for federal funds, and the knowing misrepresentation constitutes violation of the Federal False Claims Act.</t>
  </si>
  <si>
    <t>CMAA Program ACC Percentage Variance Documentation for</t>
  </si>
  <si>
    <t>The following information represents the CMAA Program ACC variance data for the LGA/Claiming Unit and Period of Service notated above.</t>
  </si>
  <si>
    <t>INVOICE PERCENTAGE VARIANCE</t>
  </si>
  <si>
    <t>County-Based Medi-Cal Administrative Activities Unit</t>
  </si>
  <si>
    <t>County-Based Medi-Cal Administrative Activities Unit (CMAA)</t>
  </si>
  <si>
    <t>Prior Year Corresponding Quarter ACC Variance Data</t>
  </si>
  <si>
    <t>Prior Quarter ACC Variance Data</t>
  </si>
  <si>
    <t>Prior Year Corresponding Quarter ACC Variance Narrative</t>
  </si>
  <si>
    <t>Detailed explanation for required codes (if "required" in any left-hand box above):</t>
  </si>
  <si>
    <t>Prior Quarter ACC Variance Narrative</t>
  </si>
  <si>
    <t>Detailed explanation for required codes (if "required" in any right-hand box above):</t>
  </si>
  <si>
    <t>PY Corresponding Quarter ACC % Code 6</t>
  </si>
  <si>
    <t>PY Corresponding Quarter ACC % Code 10</t>
  </si>
  <si>
    <t>Prior Quarter ACC % Code 6</t>
  </si>
  <si>
    <t>Prior Quarter ACC % Code 10</t>
  </si>
  <si>
    <t>Prior Quarter ACC % Code 13</t>
  </si>
  <si>
    <t>Prior Quarter ACC % Code 17</t>
  </si>
  <si>
    <t>Prior Quarter ACC % Code 18</t>
  </si>
  <si>
    <t>Current Quarter ACC % Code 6</t>
  </si>
  <si>
    <t>Current Quarter ACC % Code 10</t>
  </si>
  <si>
    <t>Current Quarter ACC % Code 13</t>
  </si>
  <si>
    <t>Current Quarter ACC % Code 17</t>
  </si>
  <si>
    <t>Current Quarter ACC % Code 18</t>
  </si>
  <si>
    <t>Explanation:</t>
  </si>
  <si>
    <t>Variance - Code 6</t>
  </si>
  <si>
    <t>Variance - Code 10</t>
  </si>
  <si>
    <t>Variance - Code 13</t>
  </si>
  <si>
    <t>Variance - Code 17</t>
  </si>
  <si>
    <t>Variance - Code 18</t>
  </si>
  <si>
    <t>ACC Variance in Percentile</t>
  </si>
  <si>
    <t>ANALYST INITIALS</t>
  </si>
  <si>
    <t>Number of Participants</t>
  </si>
  <si>
    <t>Statistical Validity</t>
  </si>
  <si>
    <t xml:space="preserve">Current Quarter ACC % Code 6 </t>
  </si>
  <si>
    <t>PY Corresponding Quarter ACC % Code 13</t>
  </si>
  <si>
    <t>PY Corresponding Quarter ACC % Code 17</t>
  </si>
  <si>
    <t>PY Corresponding Quarter ACC % Code 18</t>
  </si>
  <si>
    <r>
      <rPr>
        <sz val="12"/>
        <color indexed="10"/>
        <rFont val="Arial"/>
        <family val="2"/>
      </rPr>
      <t xml:space="preserve">(delete this text) </t>
    </r>
    <r>
      <rPr>
        <b/>
        <sz val="24"/>
        <color indexed="10"/>
        <rFont val="Arial"/>
        <family val="2"/>
      </rPr>
      <t>*PRINT ON LGA LETTERHEAD*</t>
    </r>
    <r>
      <rPr>
        <sz val="12"/>
        <color indexed="10"/>
        <rFont val="Arial"/>
        <family val="2"/>
      </rPr>
      <t xml:space="preserve"> (delete this text)</t>
    </r>
  </si>
  <si>
    <t>(delete this text) *PRINT ON LGA LETTERHEAD* (delete this text)</t>
  </si>
  <si>
    <t>COUNTY-BASED MEDI-CAL ADMINISTRATIVE ACTIVITIES (CMAA) - INVOICE DETAIL
Claim Calculation Worksheet (page 1)</t>
  </si>
  <si>
    <t>COUNTY-BASED MEDI-CAL ADMINISTRATIVE ACTIVITIES (CMAA) - INVOICE DETAIL
Claim Calculation Worksheet (page 2)</t>
  </si>
  <si>
    <t>Date Signed &amp; Generated</t>
  </si>
  <si>
    <t>FI$CAL CODE:</t>
  </si>
  <si>
    <t>-4260YA0F-5432000-603-95918-9990-0912</t>
  </si>
  <si>
    <t>Remit Payment To:</t>
  </si>
  <si>
    <t>Agency Name
Street
City, CA, Zip</t>
  </si>
  <si>
    <r>
      <t xml:space="preserve">ACTUAL CLIENT COUNT (ACC) PERCENTAGE VARIANCE
</t>
    </r>
    <r>
      <rPr>
        <b/>
        <sz val="12"/>
        <color rgb="FFFF0000"/>
        <rFont val="Arial"/>
        <family val="2"/>
      </rPr>
      <t>For MMDP Users ONLY</t>
    </r>
  </si>
  <si>
    <t xml:space="preserve">COUNTY-BASED MEDI-CAL ADMINISTRATIVE ACTIVITIES (CMAA) - INVOICE SUMMARY </t>
  </si>
  <si>
    <r>
      <t>Total Amount to be Reimbursed at 75%</t>
    </r>
    <r>
      <rPr>
        <b/>
        <sz val="10"/>
        <color rgb="FFFF0000"/>
        <rFont val="Arial"/>
        <family val="2"/>
      </rPr>
      <t xml:space="preserve"> for Skilled Professional Medical Personnel (SPMP) costs ONLY</t>
    </r>
  </si>
  <si>
    <t>Rev.10/11/22 DHCS/LGFD</t>
  </si>
  <si>
    <t>State of California—Health and Human Services Agency</t>
  </si>
  <si>
    <t>Department of Health Care Services</t>
  </si>
  <si>
    <t xml:space="preserve">CHECKLIST FOR PREPARING THE COUNTY-BASED MEDI‑CAL </t>
  </si>
  <si>
    <t>ADMINISTRATIVE ACTIVITIES (CMAA) DETAIL INVOICE</t>
  </si>
  <si>
    <t>Local Governmental Agency (LGA):______________________________________________________</t>
  </si>
  <si>
    <t>Claiming Unit: _____________________________________</t>
  </si>
  <si>
    <t>Invoice #:________________________________</t>
  </si>
  <si>
    <t>It is the responsibility of the authorized LGA Coordinator to review all invoices for completeness and accuracy prior to submitting them to the Department of Health Care Services (DHCS). Upon DHCS's review, non-compliant invoices per federal and state requirements will not be processed for payment and will require a correction. Each CMAA Detail Invoice must be submitted with a completed checklist verifying the following items have been reviewed by the LGA Coordinator before DHCS will process them for payment:</t>
  </si>
  <si>
    <t>Checklist Items</t>
  </si>
  <si>
    <t>1. Approved Comprehensive Claiming Unit Grid and Claiming Unit Function Grid(s) on file.</t>
  </si>
  <si>
    <t>2. Participants have completed the perpetual time survey or submitted a certificate for the amount of time direct charged to a CMAA activity.</t>
  </si>
  <si>
    <t>3. Current invoice template provided by DHCS is used.</t>
  </si>
  <si>
    <t>4. Corrected authorized LGA Coordinator name on the invoice.</t>
  </si>
  <si>
    <t xml:space="preserve">5. Correctly formatted on LGA letterhead for the LGA under contract with DHCS. </t>
  </si>
  <si>
    <t xml:space="preserve">6.Ensure that the LGA name, Contract Number, Period of Service, Program/Department, Claiming Unit, and Invoice Number on the Invoice Summary page are correct and  are listed consistently throughout the entire invoice. </t>
  </si>
  <si>
    <t>7. Claiming Unit Name matches the name on  the Claiming Unit Function Grid (CUFG) and the Comprehensive Claiming Unit Grid (CCUG).</t>
  </si>
  <si>
    <t xml:space="preserve">8. A corrected or revised invoice is correctly numbered. For CMAA only** (If the invoice is a Correction, add -1C, -2C etc. If the invoice is a Revision, add -1R, -2R, etc. If unsure, call your program analyst for instructions.) "Correction" is used for changes to invoices that have not yet been paid; "revision" is used if the original invoice has been paid. </t>
  </si>
  <si>
    <t>9. Methodology used to determine the Medi-Cal discount percentage is consistent with the Claiming Unit Function Grid</t>
  </si>
  <si>
    <r>
      <t>10</t>
    </r>
    <r>
      <rPr>
        <sz val="12"/>
        <color theme="1"/>
        <rFont val="Arial"/>
        <family val="2"/>
      </rPr>
      <t xml:space="preserve">. An explanation is provided for any </t>
    </r>
    <r>
      <rPr>
        <sz val="12"/>
        <rFont val="Arial"/>
        <family val="2"/>
      </rPr>
      <t>totals listed within the</t>
    </r>
    <r>
      <rPr>
        <sz val="12"/>
        <color theme="1"/>
        <rFont val="Arial"/>
        <family val="2"/>
      </rPr>
      <t xml:space="preserve"> invoice that appear as "Error" or "####"</t>
    </r>
  </si>
  <si>
    <t>11. Variance Form -- If the total invoice has a variance of more than 20% (plus or minus) change in the reimbursement amount and/ or the ACC than the previous quarter or the same quarter in the previous year, the applicable variance forms have been completed.</t>
  </si>
  <si>
    <t>12. Required supporting documentation attached for processing: Cost Pools (CP) 1,2,3,4,5, and 6 support must include staff names, classifications, salaries and benefits claimed. An organization chart with names and classifications of staff being claimed in CP 1,2, and 6.</t>
  </si>
  <si>
    <t xml:space="preserve">13. Date and sign ((electronically or in blue ink)): Invoice Summary, Quarterly Time Survey Results Summary, Funding/Revenue Sources Worksheet, Cost Worksheet, Direct Charge Costs Worksheet, Claim Calculation Worksheets 1 and 2, and the Variance Worksheets 1 and 2. </t>
  </si>
  <si>
    <t xml:space="preserve">14. 50% amount on Claim Calculation worksheet (page 2) is the same as reimbursement on Summary Invoice.
</t>
  </si>
  <si>
    <t xml:space="preserve">15. 75% amount on Claim Calculation worksheet (page 2) is the same as reimbursement on Summary Invoice (CMAA only). </t>
  </si>
  <si>
    <t>16. Total on the Amount of Federal Government Reimbursement on Summary Invoice is the same as Total Invoice Amount on Claim Calculation worksheet (page 2) ((CMAA only))</t>
  </si>
  <si>
    <t xml:space="preserve">17. The number of participants in each job class (SPMP, non-SPMP, or direct charge) does not exceed the number listed on the Claiming Unit Functions Grid. </t>
  </si>
  <si>
    <t>18. The number of time survey participants on the TS results tab matches the number of staff who reported CMAA activity on their quarterly time study.</t>
  </si>
  <si>
    <t xml:space="preserve">   Email the original claim electronically to the LGA's assigned CMAA analyst. </t>
  </si>
  <si>
    <t xml:space="preserve">Mail the original claim to DHCS to: </t>
  </si>
  <si>
    <t xml:space="preserve">U.S. Mail: </t>
  </si>
  <si>
    <t>Overnight Mail:</t>
  </si>
  <si>
    <t xml:space="preserve">Attn: (Program Analyst) </t>
  </si>
  <si>
    <t>Attn: (Program Analyst)</t>
  </si>
  <si>
    <t>County-Based Medi-Cal Administrative Activities</t>
  </si>
  <si>
    <t>1501 Capitol Avenue, Suite 71.2203, MS 2628</t>
  </si>
  <si>
    <t>Sacramento, CA 95899-7436</t>
  </si>
  <si>
    <t>Sacramento, CA 95814</t>
  </si>
  <si>
    <t>Sign and date to confirm all Invoice Checklist items have been reviewed prior to submission</t>
  </si>
  <si>
    <t>__________________________</t>
  </si>
  <si>
    <t>_____________________________</t>
  </si>
  <si>
    <t>_____________</t>
  </si>
  <si>
    <t xml:space="preserve">Print Name of Authorized
 LGA Coordinator </t>
  </si>
  <si>
    <t>Signature of Authorized 
LGA Coordinator</t>
  </si>
  <si>
    <t>ABC County</t>
  </si>
  <si>
    <t>Veterans Services</t>
  </si>
  <si>
    <t>DHCS CMAA Evergreen PA-ABC</t>
  </si>
  <si>
    <t>XX - XXXX - 2223 - 3</t>
  </si>
  <si>
    <t>01/01/2023-03/31/2023</t>
  </si>
  <si>
    <t>LGA COORD FIRST AND LAST NAME</t>
  </si>
  <si>
    <t>FISCAL ANALYST</t>
  </si>
  <si>
    <t>LGA COORD FIRST &amp; LAST NAME</t>
  </si>
  <si>
    <t>10/15/2023</t>
  </si>
  <si>
    <t>000.000.0000</t>
  </si>
  <si>
    <t>CWA</t>
  </si>
  <si>
    <t>Perpetual</t>
  </si>
  <si>
    <t>See Attached Revenue Worksheet</t>
  </si>
  <si>
    <t>See Other Costs Spreadsheet</t>
  </si>
  <si>
    <t>Time Study Software</t>
  </si>
  <si>
    <t>x</t>
  </si>
  <si>
    <t xml:space="preserve">There were 2 time study participants in the prior year corresponding quarter and 3 in the current quarter. This also resulted in higher payroll costs claimed in Cost Pool 2. </t>
  </si>
  <si>
    <t>N/A - Using CWA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</si>
</sst>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_);\(&quot;$&quot;#,##0\)"/>
    <numFmt numFmtId="7" formatCode="&quot;$&quot;#,##0.00_);\(&quot;$&quot;#,##0.00\)"/>
    <numFmt numFmtId="164" formatCode="0.00_)"/>
    <numFmt numFmtId="165" formatCode="&quot;$&quot;#,##0"/>
    <numFmt numFmtId="166" formatCode="0.000%"/>
    <numFmt numFmtId="167" formatCode="00000"/>
  </numFmts>
  <fonts count="73">
    <font>
      <sz val="12"/>
      <name val="SWISS"/>
    </font>
    <font>
      <sz val="10"/>
      <name val="Arial"/>
      <family val="2"/>
    </font>
    <font>
      <sz val="24"/>
      <color indexed="13"/>
      <name val="SWISS"/>
    </font>
    <font>
      <sz val="10"/>
      <name val="Courier"/>
      <family val="3"/>
    </font>
    <font>
      <b/>
      <sz val="14"/>
      <name val="SWISS"/>
    </font>
    <font>
      <sz val="12"/>
      <name val="Arial"/>
      <family val="2"/>
    </font>
    <font>
      <b/>
      <sz val="12"/>
      <name val="Arial"/>
      <family val="2"/>
    </font>
    <font>
      <b/>
      <sz val="10"/>
      <name val="Arial"/>
      <family val="2"/>
    </font>
    <font>
      <sz val="12"/>
      <name val="SWISS"/>
    </font>
    <font>
      <sz val="9"/>
      <name val="Arial"/>
      <family val="2"/>
    </font>
    <font>
      <sz val="8"/>
      <name val="Arial"/>
      <family val="2"/>
    </font>
    <font>
      <sz val="8"/>
      <name val="SWISS"/>
    </font>
    <font>
      <sz val="9"/>
      <name val="SWISS"/>
    </font>
    <font>
      <sz val="12"/>
      <name val="Arial MT"/>
    </font>
    <font>
      <b/>
      <sz val="16"/>
      <name val="Arial"/>
      <family val="2"/>
    </font>
    <font>
      <sz val="8"/>
      <color indexed="12"/>
      <name val="Arial"/>
      <family val="2"/>
    </font>
    <font>
      <b/>
      <sz val="11.5"/>
      <color indexed="17"/>
      <name val="Arial"/>
      <family val="2"/>
    </font>
    <font>
      <b/>
      <sz val="12"/>
      <name val="SWISS"/>
    </font>
    <font>
      <sz val="11"/>
      <color indexed="8"/>
      <name val="Arial"/>
      <family val="2"/>
    </font>
    <font>
      <u/>
      <sz val="11"/>
      <color indexed="8"/>
      <name val="Arial"/>
      <family val="2"/>
    </font>
    <font>
      <b/>
      <sz val="11"/>
      <name val="Arial"/>
      <family val="2"/>
    </font>
    <font>
      <sz val="11"/>
      <name val="Arial"/>
      <family val="2"/>
    </font>
    <font>
      <b/>
      <sz val="24"/>
      <color indexed="10"/>
      <name val="Arial"/>
      <family val="2"/>
    </font>
    <font>
      <sz val="24"/>
      <name val="Arial"/>
      <family val="2"/>
    </font>
    <font>
      <sz val="12"/>
      <color indexed="10"/>
      <name val="Arial"/>
      <family val="2"/>
    </font>
    <font>
      <u/>
      <sz val="11"/>
      <name val="Arial"/>
      <family val="2"/>
    </font>
    <font>
      <b/>
      <sz val="8"/>
      <name val="Arial"/>
      <family val="2"/>
    </font>
    <font>
      <sz val="8"/>
      <color indexed="17"/>
      <name val="Arial"/>
      <family val="2"/>
    </font>
    <font>
      <b/>
      <sz val="8"/>
      <color indexed="17"/>
      <name val="Arial"/>
      <family val="2"/>
    </font>
    <font>
      <sz val="8"/>
      <color indexed="8"/>
      <name val="Arial"/>
      <family val="2"/>
    </font>
    <font>
      <sz val="6"/>
      <name val="SWISS"/>
    </font>
    <font>
      <b/>
      <sz val="9"/>
      <name val="Arial"/>
      <family val="2"/>
    </font>
    <font>
      <b/>
      <sz val="9"/>
      <color indexed="10"/>
      <name val="Arial"/>
      <family val="2"/>
    </font>
    <font>
      <b/>
      <sz val="9"/>
      <name val="SWISS"/>
    </font>
    <font>
      <sz val="6"/>
      <name val="Arial"/>
      <family val="2"/>
    </font>
    <font>
      <sz val="10"/>
      <color indexed="12"/>
      <name val="Arial"/>
      <family val="2"/>
    </font>
    <font>
      <sz val="12"/>
      <color indexed="8"/>
      <name val="Arial"/>
      <family val="2"/>
    </font>
    <font>
      <sz val="11"/>
      <color theme="1"/>
      <name val="Calibri"/>
      <family val="2"/>
      <scheme val="minor"/>
    </font>
    <font>
      <sz val="8"/>
      <color rgb="FF0944FF"/>
      <name val="Arial"/>
      <family val="2"/>
    </font>
    <font>
      <sz val="10"/>
      <color theme="3" tint="0.39997558519241921"/>
      <name val="Arial"/>
      <family val="2"/>
    </font>
    <font>
      <b/>
      <sz val="10"/>
      <color rgb="FFFF0000"/>
      <name val="Arial"/>
      <family val="2"/>
    </font>
    <font>
      <sz val="9"/>
      <color rgb="FF0944FF"/>
      <name val="Arial"/>
      <family val="2"/>
    </font>
    <font>
      <b/>
      <sz val="9"/>
      <color theme="4" tint="-0.249977111117893"/>
      <name val="Arial"/>
      <family val="2"/>
    </font>
    <font>
      <sz val="8"/>
      <color rgb="FF0000FF"/>
      <name val="Arial"/>
      <family val="2"/>
    </font>
    <font>
      <sz val="8"/>
      <color theme="5"/>
      <name val="Arial"/>
      <family val="2"/>
    </font>
    <font>
      <sz val="8"/>
      <color rgb="FF0070C0"/>
      <name val="Arial"/>
      <family val="2"/>
    </font>
    <font>
      <sz val="11"/>
      <color rgb="FF0944FF"/>
      <name val="Arial"/>
      <family val="2"/>
    </font>
    <font>
      <sz val="10"/>
      <color rgb="FFC00000"/>
      <name val="Arial"/>
      <family val="2"/>
    </font>
    <font>
      <sz val="10"/>
      <color rgb="FF008000"/>
      <name val="Arial"/>
      <family val="2"/>
    </font>
    <font>
      <sz val="10"/>
      <color rgb="FF0000FF"/>
      <name val="Arial"/>
      <family val="2"/>
    </font>
    <font>
      <b/>
      <sz val="10"/>
      <color theme="9" tint="-0.499984740745262"/>
      <name val="Arial"/>
      <family val="2"/>
    </font>
    <font>
      <sz val="10"/>
      <color rgb="FF0944FF"/>
      <name val="Arial"/>
      <family val="2"/>
    </font>
    <font>
      <sz val="9"/>
      <color rgb="FF0000FF"/>
      <name val="Arial"/>
      <family val="2"/>
    </font>
    <font>
      <sz val="12"/>
      <color rgb="FF0944FF"/>
      <name val="Arial"/>
      <family val="2"/>
    </font>
    <font>
      <b/>
      <sz val="12"/>
      <color rgb="FF0944FF"/>
      <name val="Arial"/>
      <family val="2"/>
    </font>
    <font>
      <sz val="10"/>
      <color rgb="FF0070C0"/>
      <name val="Arial"/>
      <family val="2"/>
    </font>
    <font>
      <sz val="12"/>
      <color rgb="FF0000FF"/>
      <name val="Arial"/>
      <family val="2"/>
    </font>
    <font>
      <sz val="11"/>
      <color rgb="FF000000"/>
      <name val="Arial"/>
      <family val="2"/>
    </font>
    <font>
      <b/>
      <sz val="10"/>
      <color rgb="FFC00000"/>
      <name val="Arial"/>
      <family val="2"/>
    </font>
    <font>
      <b/>
      <sz val="10"/>
      <color rgb="FF008000"/>
      <name val="Arial"/>
      <family val="2"/>
    </font>
    <font>
      <b/>
      <sz val="10"/>
      <color rgb="FF0000FF"/>
      <name val="Arial"/>
      <family val="2"/>
    </font>
    <font>
      <sz val="9"/>
      <color rgb="FF0070C0"/>
      <name val="Arial"/>
      <family val="2"/>
    </font>
    <font>
      <u/>
      <sz val="12"/>
      <color indexed="8"/>
      <name val="Arial"/>
      <family val="2"/>
    </font>
    <font>
      <sz val="10"/>
      <name val="SWISS"/>
    </font>
    <font>
      <sz val="10"/>
      <color rgb="FF000000"/>
      <name val="Arial"/>
      <family val="2"/>
    </font>
    <font>
      <sz val="11"/>
      <name val="SWISS"/>
    </font>
    <font>
      <b/>
      <sz val="10"/>
      <name val="SWISS"/>
    </font>
    <font>
      <b/>
      <sz val="16"/>
      <color theme="1"/>
      <name val="Arial"/>
      <family val="2"/>
    </font>
    <font>
      <b/>
      <sz val="14"/>
      <name val="Arial"/>
      <family val="2"/>
    </font>
    <font>
      <b/>
      <sz val="12"/>
      <color rgb="FFFF0000"/>
      <name val="Arial"/>
      <family val="2"/>
    </font>
    <font>
      <sz val="12"/>
      <color theme="1"/>
      <name val="Arial"/>
      <family val="2"/>
    </font>
    <font>
      <sz val="12"/>
      <color theme="1"/>
      <name val="SWISS"/>
    </font>
    <font>
      <u/>
      <sz val="12"/>
      <name val="Arial"/>
      <family val="2"/>
    </font>
  </fonts>
  <fills count="42">
    <fill>
      <patternFill patternType="none"/>
    </fill>
    <fill>
      <patternFill patternType="gray125"/>
    </fill>
    <fill>
      <patternFill patternType="solid">
        <fgColor indexed="12"/>
        <bgColor indexed="12"/>
      </patternFill>
    </fill>
    <fill>
      <patternFill patternType="solid">
        <fgColor indexed="13"/>
        <bgColor indexed="13"/>
      </patternFill>
    </fill>
    <fill>
      <patternFill patternType="solid">
        <fgColor indexed="43"/>
        <bgColor indexed="64"/>
      </patternFill>
    </fill>
    <fill>
      <patternFill patternType="solid">
        <fgColor indexed="22"/>
        <bgColor indexed="64"/>
      </patternFill>
    </fill>
    <fill>
      <patternFill patternType="lightDown">
        <bgColor theme="0" tint="-0.14993743705557422"/>
      </patternFill>
    </fill>
    <fill>
      <patternFill patternType="solid">
        <fgColor theme="4" tint="0.79998168889431442"/>
        <bgColor indexed="64"/>
      </patternFill>
    </fill>
    <fill>
      <patternFill patternType="solid">
        <fgColor theme="6" tint="0.79998168889431442"/>
        <bgColor indexed="64"/>
      </patternFill>
    </fill>
    <fill>
      <patternFill patternType="lightDown">
        <bgColor theme="0" tint="-0.14996795556505021"/>
      </patternFill>
    </fill>
    <fill>
      <patternFill patternType="solid">
        <fgColor theme="0" tint="-4.9989318521683403E-2"/>
        <bgColor indexed="8"/>
      </patternFill>
    </fill>
    <fill>
      <patternFill patternType="lightDown">
        <bgColor theme="0" tint="-4.9989318521683403E-2"/>
      </patternFill>
    </fill>
    <fill>
      <patternFill patternType="solid">
        <fgColor theme="0" tint="-0.14999847407452621"/>
        <bgColor indexed="8"/>
      </patternFill>
    </fill>
    <fill>
      <patternFill patternType="lightDown">
        <bgColor theme="0" tint="-0.14999847407452621"/>
      </patternFill>
    </fill>
    <fill>
      <patternFill patternType="solid">
        <fgColor theme="5" tint="0.79998168889431442"/>
        <bgColor indexed="64"/>
      </patternFill>
    </fill>
    <fill>
      <patternFill patternType="lightDown">
        <bgColor theme="0" tint="-0.249977111117893"/>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2" tint="-9.9978637043366805E-2"/>
        <bgColor indexed="8"/>
      </patternFill>
    </fill>
    <fill>
      <patternFill patternType="lightDown">
        <fgColor indexed="8"/>
        <bgColor theme="0" tint="-0.14999847407452621"/>
      </patternFill>
    </fill>
    <fill>
      <patternFill patternType="solid">
        <fgColor theme="6" tint="0.59999389629810485"/>
        <bgColor indexed="8"/>
      </patternFill>
    </fill>
    <fill>
      <patternFill patternType="solid">
        <fgColor theme="6" tint="0.59999389629810485"/>
        <bgColor indexed="64"/>
      </patternFill>
    </fill>
    <fill>
      <patternFill patternType="lightDown">
        <fgColor indexed="8"/>
        <bgColor theme="0" tint="-0.14996795556505021"/>
      </patternFill>
    </fill>
    <fill>
      <patternFill patternType="solid">
        <fgColor theme="2" tint="-9.9978637043366805E-2"/>
        <bgColor indexed="64"/>
      </patternFill>
    </fill>
    <fill>
      <patternFill patternType="lightDown">
        <bgColor theme="0" tint="-0.24994659260841701"/>
      </patternFill>
    </fill>
    <fill>
      <patternFill patternType="solid">
        <fgColor theme="4" tint="0.79998168889431442"/>
        <bgColor indexed="8"/>
      </patternFill>
    </fill>
    <fill>
      <patternFill patternType="solid">
        <fgColor theme="6" tint="0.79998168889431442"/>
        <bgColor indexed="8"/>
      </patternFill>
    </fill>
    <fill>
      <patternFill patternType="solid">
        <fgColor theme="6" tint="0.79998168889431442"/>
        <bgColor indexed="63"/>
      </patternFill>
    </fill>
    <fill>
      <patternFill patternType="solid">
        <fgColor theme="4" tint="0.79998168889431442"/>
        <bgColor indexed="63"/>
      </patternFill>
    </fill>
    <fill>
      <patternFill patternType="lightDown">
        <fgColor indexed="63"/>
        <bgColor theme="0" tint="-0.14999847407452621"/>
      </patternFill>
    </fill>
    <fill>
      <patternFill patternType="solid">
        <fgColor theme="0"/>
        <bgColor indexed="64"/>
      </patternFill>
    </fill>
    <fill>
      <patternFill patternType="solid">
        <fgColor theme="7" tint="0.59999389629810485"/>
        <bgColor indexed="64"/>
      </patternFill>
    </fill>
    <fill>
      <patternFill patternType="solid">
        <fgColor theme="7" tint="0.59999389629810485"/>
        <bgColor indexed="8"/>
      </patternFill>
    </fill>
    <fill>
      <patternFill patternType="solid">
        <fgColor theme="7" tint="0.59999389629810485"/>
        <bgColor indexed="63"/>
      </patternFill>
    </fill>
    <fill>
      <patternFill patternType="lightDown">
        <bgColor theme="0"/>
      </patternFill>
    </fill>
    <fill>
      <patternFill patternType="lightDown">
        <bgColor theme="5" tint="0.79995117038483843"/>
      </patternFill>
    </fill>
    <fill>
      <patternFill patternType="solid">
        <fgColor theme="2"/>
        <bgColor indexed="64"/>
      </patternFill>
    </fill>
    <fill>
      <patternFill patternType="solid">
        <fgColor theme="0" tint="-0.249977111117893"/>
        <bgColor indexed="64"/>
      </patternFill>
    </fill>
    <fill>
      <patternFill patternType="solid">
        <fgColor rgb="FFFFFF00"/>
        <bgColor indexed="64"/>
      </patternFill>
    </fill>
  </fills>
  <borders count="166">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double">
        <color indexed="8"/>
      </top>
      <bottom style="thin">
        <color indexed="8"/>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ck">
        <color indexed="64"/>
      </left>
      <right style="medium">
        <color indexed="64"/>
      </right>
      <top style="thick">
        <color indexed="64"/>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style="thick">
        <color indexed="64"/>
      </right>
      <top style="thick">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medium">
        <color indexed="64"/>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thick">
        <color indexed="64"/>
      </right>
      <top style="medium">
        <color indexed="64"/>
      </top>
      <bottom style="thick">
        <color indexed="64"/>
      </bottom>
      <diagonal/>
    </border>
    <border>
      <left style="thin">
        <color indexed="64"/>
      </left>
      <right style="thick">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ck">
        <color indexed="64"/>
      </left>
      <right style="thin">
        <color indexed="64"/>
      </right>
      <top style="thin">
        <color indexed="64"/>
      </top>
      <bottom/>
      <diagonal/>
    </border>
    <border>
      <left style="thin">
        <color indexed="64"/>
      </left>
      <right style="thick">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ck">
        <color indexed="64"/>
      </top>
      <bottom style="thick">
        <color indexed="64"/>
      </bottom>
      <diagonal/>
    </border>
    <border>
      <left style="thick">
        <color indexed="64"/>
      </left>
      <right/>
      <top style="medium">
        <color indexed="64"/>
      </top>
      <bottom style="medium">
        <color indexed="64"/>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ck">
        <color indexed="64"/>
      </left>
      <right/>
      <top/>
      <bottom/>
      <diagonal/>
    </border>
    <border>
      <left style="thick">
        <color indexed="64"/>
      </left>
      <right/>
      <top style="medium">
        <color indexed="64"/>
      </top>
      <bottom style="thick">
        <color indexed="64"/>
      </bottom>
      <diagonal/>
    </border>
    <border>
      <left style="medium">
        <color indexed="64"/>
      </left>
      <right style="medium">
        <color indexed="64"/>
      </right>
      <top style="thick">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thick">
        <color indexed="64"/>
      </right>
      <top style="thick">
        <color indexed="64"/>
      </top>
      <bottom/>
      <diagonal/>
    </border>
    <border>
      <left/>
      <right style="thick">
        <color indexed="64"/>
      </right>
      <top/>
      <bottom/>
      <diagonal/>
    </border>
    <border>
      <left/>
      <right style="thick">
        <color indexed="64"/>
      </right>
      <top style="medium">
        <color indexed="64"/>
      </top>
      <bottom style="medium">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medium">
        <color indexed="64"/>
      </left>
      <right style="thick">
        <color indexed="64"/>
      </right>
      <top style="thin">
        <color indexed="64"/>
      </top>
      <bottom style="thin">
        <color indexed="64"/>
      </bottom>
      <diagonal/>
    </border>
    <border>
      <left style="medium">
        <color indexed="64"/>
      </left>
      <right style="thick">
        <color indexed="64"/>
      </right>
      <top style="thin">
        <color indexed="64"/>
      </top>
      <bottom style="thick">
        <color indexed="64"/>
      </bottom>
      <diagonal/>
    </border>
    <border>
      <left style="medium">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style="medium">
        <color indexed="64"/>
      </left>
      <right style="medium">
        <color indexed="64"/>
      </right>
      <top/>
      <bottom style="medium">
        <color indexed="64"/>
      </bottom>
      <diagonal/>
    </border>
    <border>
      <left/>
      <right style="thick">
        <color indexed="64"/>
      </right>
      <top/>
      <bottom style="medium">
        <color indexed="64"/>
      </bottom>
      <diagonal/>
    </border>
    <border>
      <left/>
      <right/>
      <top style="thick">
        <color indexed="64"/>
      </top>
      <bottom/>
      <diagonal/>
    </border>
    <border>
      <left style="medium">
        <color indexed="64"/>
      </left>
      <right style="medium">
        <color indexed="64"/>
      </right>
      <top style="thick">
        <color indexed="64"/>
      </top>
      <bottom style="thin">
        <color indexed="64"/>
      </bottom>
      <diagonal/>
    </border>
    <border>
      <left style="thick">
        <color indexed="64"/>
      </left>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style="thin">
        <color indexed="64"/>
      </right>
      <top style="thin">
        <color indexed="64"/>
      </top>
      <bottom style="thick">
        <color indexed="64"/>
      </bottom>
      <diagonal/>
    </border>
    <border>
      <left/>
      <right style="thin">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ck">
        <color indexed="64"/>
      </top>
      <bottom style="thin">
        <color indexed="64"/>
      </bottom>
      <diagonal/>
    </border>
    <border>
      <left style="medium">
        <color indexed="64"/>
      </left>
      <right style="thick">
        <color indexed="64"/>
      </right>
      <top style="thick">
        <color indexed="64"/>
      </top>
      <bottom style="thin">
        <color indexed="64"/>
      </bottom>
      <diagonal/>
    </border>
    <border>
      <left/>
      <right/>
      <top/>
      <bottom style="double">
        <color indexed="8"/>
      </bottom>
      <diagonal/>
    </border>
    <border>
      <left style="thick">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ck">
        <color indexed="64"/>
      </top>
      <bottom style="thick">
        <color indexed="64"/>
      </bottom>
      <diagonal/>
    </border>
    <border>
      <left/>
      <right style="thick">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ck">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style="medium">
        <color indexed="64"/>
      </left>
      <right/>
      <top style="thick">
        <color indexed="64"/>
      </top>
      <bottom style="thin">
        <color indexed="64"/>
      </bottom>
      <diagonal/>
    </border>
    <border>
      <left style="medium">
        <color indexed="64"/>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medium">
        <color indexed="64"/>
      </left>
      <right/>
      <top style="thick">
        <color indexed="64"/>
      </top>
      <bottom style="thick">
        <color indexed="64"/>
      </bottom>
      <diagonal/>
    </border>
    <border>
      <left style="medium">
        <color indexed="64"/>
      </left>
      <right style="medium">
        <color indexed="64"/>
      </right>
      <top/>
      <bottom style="thick">
        <color indexed="64"/>
      </bottom>
      <diagonal/>
    </border>
    <border>
      <left style="medium">
        <color indexed="64"/>
      </left>
      <right/>
      <top/>
      <bottom style="thick">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ck">
        <color indexed="64"/>
      </bottom>
      <diagonal/>
    </border>
    <border>
      <left/>
      <right style="medium">
        <color indexed="64"/>
      </right>
      <top/>
      <bottom/>
      <diagonal/>
    </border>
    <border>
      <left/>
      <right style="medium">
        <color indexed="64"/>
      </right>
      <top style="thick">
        <color indexed="64"/>
      </top>
      <bottom/>
      <diagonal/>
    </border>
    <border>
      <left/>
      <right style="medium">
        <color indexed="64"/>
      </right>
      <top/>
      <bottom style="thick">
        <color indexed="64"/>
      </bottom>
      <diagonal/>
    </border>
    <border>
      <left style="medium">
        <color indexed="64"/>
      </left>
      <right style="thick">
        <color indexed="64"/>
      </right>
      <top/>
      <bottom style="thick">
        <color indexed="64"/>
      </bottom>
      <diagonal/>
    </border>
    <border>
      <left/>
      <right/>
      <top style="thick">
        <color indexed="64"/>
      </top>
      <bottom style="thin">
        <color indexed="64"/>
      </bottom>
      <diagonal/>
    </border>
    <border>
      <left/>
      <right/>
      <top style="thin">
        <color indexed="64"/>
      </top>
      <bottom style="thick">
        <color indexed="64"/>
      </bottom>
      <diagonal/>
    </border>
    <border>
      <left/>
      <right/>
      <top style="medium">
        <color indexed="64"/>
      </top>
      <bottom style="medium">
        <color indexed="64"/>
      </bottom>
      <diagonal/>
    </border>
    <border>
      <left/>
      <right style="thin">
        <color indexed="64"/>
      </right>
      <top/>
      <bottom/>
      <diagonal/>
    </border>
    <border>
      <left style="medium">
        <color indexed="64"/>
      </left>
      <right style="thin">
        <color indexed="64"/>
      </right>
      <top style="double">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double">
        <color indexed="64"/>
      </top>
      <bottom style="double">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ck">
        <color indexed="64"/>
      </left>
      <right/>
      <top style="thick">
        <color indexed="64"/>
      </top>
      <bottom style="thick">
        <color indexed="64"/>
      </bottom>
      <diagonal/>
    </border>
    <border>
      <left style="thick">
        <color indexed="64"/>
      </left>
      <right/>
      <top style="thick">
        <color indexed="64"/>
      </top>
      <bottom style="thin">
        <color indexed="64"/>
      </bottom>
      <diagonal/>
    </border>
    <border>
      <left style="thick">
        <color indexed="64"/>
      </left>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indexed="64"/>
      </right>
      <top style="thick">
        <color indexed="64"/>
      </top>
      <bottom/>
      <diagonal/>
    </border>
    <border>
      <left style="thin">
        <color indexed="64"/>
      </left>
      <right style="thick">
        <color indexed="64"/>
      </right>
      <top style="thick">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medium">
        <color indexed="64"/>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style="thick">
        <color indexed="64"/>
      </bottom>
      <diagonal/>
    </border>
    <border>
      <left/>
      <right/>
      <top style="thin">
        <color theme="1"/>
      </top>
      <bottom style="thin">
        <color theme="1"/>
      </bottom>
      <diagonal/>
    </border>
    <border>
      <left/>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diagonal/>
    </border>
    <border>
      <left/>
      <right/>
      <top style="thin">
        <color theme="1"/>
      </top>
      <bottom style="thin">
        <color indexed="8"/>
      </bottom>
      <diagonal/>
    </border>
    <border>
      <left/>
      <right style="thin">
        <color theme="1"/>
      </right>
      <top style="thin">
        <color theme="1"/>
      </top>
      <bottom style="thin">
        <color theme="1"/>
      </bottom>
      <diagonal/>
    </border>
    <border>
      <left style="thick">
        <color indexed="64"/>
      </left>
      <right style="thick">
        <color indexed="64"/>
      </right>
      <top style="thick">
        <color indexed="64"/>
      </top>
      <bottom/>
      <diagonal/>
    </border>
    <border>
      <left style="thin">
        <color indexed="64"/>
      </left>
      <right style="medium">
        <color indexed="64"/>
      </right>
      <top/>
      <bottom/>
      <diagonal/>
    </border>
    <border>
      <left style="thin">
        <color indexed="64"/>
      </left>
      <right style="thick">
        <color indexed="64"/>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theme="1"/>
      </left>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style="thin">
        <color theme="1"/>
      </right>
      <top/>
      <bottom/>
      <diagonal/>
    </border>
    <border>
      <left style="thin">
        <color theme="1"/>
      </left>
      <right/>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right style="thin">
        <color theme="1"/>
      </right>
      <top style="thin">
        <color theme="1"/>
      </top>
      <bottom/>
      <diagonal/>
    </border>
  </borders>
  <cellStyleXfs count="17">
    <xf numFmtId="164" fontId="0" fillId="0" borderId="0"/>
    <xf numFmtId="0" fontId="3" fillId="0" borderId="0"/>
    <xf numFmtId="0" fontId="3" fillId="0" borderId="1"/>
    <xf numFmtId="0" fontId="3" fillId="0" borderId="1"/>
    <xf numFmtId="0" fontId="3" fillId="0" borderId="1"/>
    <xf numFmtId="0" fontId="3" fillId="0" borderId="1"/>
    <xf numFmtId="0" fontId="2" fillId="2" borderId="0"/>
    <xf numFmtId="0" fontId="4" fillId="0" borderId="2"/>
    <xf numFmtId="0" fontId="4" fillId="0" borderId="1"/>
    <xf numFmtId="0" fontId="4" fillId="0" borderId="1"/>
    <xf numFmtId="0" fontId="4" fillId="3" borderId="1"/>
    <xf numFmtId="0" fontId="4" fillId="3" borderId="1"/>
    <xf numFmtId="164" fontId="8" fillId="0" borderId="0"/>
    <xf numFmtId="0" fontId="37" fillId="0" borderId="0"/>
    <xf numFmtId="0" fontId="13" fillId="0" borderId="0"/>
    <xf numFmtId="9" fontId="1" fillId="0" borderId="0" applyFont="0" applyFill="0" applyBorder="0" applyAlignment="0" applyProtection="0"/>
    <xf numFmtId="0" fontId="3" fillId="0" borderId="0"/>
  </cellStyleXfs>
  <cellXfs count="911">
    <xf numFmtId="164" fontId="0" fillId="0" borderId="0" xfId="0"/>
    <xf numFmtId="10" fontId="0" fillId="0" borderId="0" xfId="0" applyNumberFormat="1"/>
    <xf numFmtId="5" fontId="10" fillId="0" borderId="0" xfId="0" applyNumberFormat="1" applyFont="1"/>
    <xf numFmtId="0" fontId="5" fillId="0" borderId="0" xfId="14" applyFont="1"/>
    <xf numFmtId="164" fontId="0" fillId="0" borderId="0" xfId="0" applyProtection="1">
      <protection hidden="1"/>
    </xf>
    <xf numFmtId="2" fontId="0" fillId="0" borderId="0" xfId="0" applyNumberFormat="1"/>
    <xf numFmtId="1" fontId="0" fillId="0" borderId="0" xfId="0" applyNumberFormat="1"/>
    <xf numFmtId="37" fontId="1" fillId="0" borderId="0" xfId="14" applyNumberFormat="1" applyFont="1"/>
    <xf numFmtId="49" fontId="1" fillId="0" borderId="0" xfId="14" applyNumberFormat="1" applyFont="1"/>
    <xf numFmtId="49" fontId="5" fillId="0" borderId="0" xfId="14" applyNumberFormat="1" applyFont="1"/>
    <xf numFmtId="49" fontId="5" fillId="0" borderId="0" xfId="14" applyNumberFormat="1" applyFont="1" applyAlignment="1">
      <alignment horizontal="centerContinuous"/>
    </xf>
    <xf numFmtId="49" fontId="5" fillId="0" borderId="145" xfId="14" applyNumberFormat="1" applyFont="1" applyBorder="1"/>
    <xf numFmtId="49" fontId="10" fillId="0" borderId="0" xfId="14" applyNumberFormat="1" applyFont="1" applyAlignment="1">
      <alignment horizontal="center" vertical="top"/>
    </xf>
    <xf numFmtId="164" fontId="5" fillId="0" borderId="0" xfId="0" applyFont="1"/>
    <xf numFmtId="5" fontId="15" fillId="0" borderId="4" xfId="0" applyNumberFormat="1" applyFont="1" applyBorder="1" applyProtection="1">
      <protection locked="0"/>
    </xf>
    <xf numFmtId="5" fontId="15" fillId="0" borderId="0" xfId="0" applyNumberFormat="1" applyFont="1"/>
    <xf numFmtId="164" fontId="10" fillId="0" borderId="0" xfId="0" applyFont="1"/>
    <xf numFmtId="164" fontId="15" fillId="0" borderId="0" xfId="0" applyFont="1"/>
    <xf numFmtId="5" fontId="15" fillId="0" borderId="5" xfId="0" applyNumberFormat="1" applyFont="1" applyBorder="1" applyProtection="1">
      <protection locked="0"/>
    </xf>
    <xf numFmtId="0" fontId="13" fillId="0" borderId="0" xfId="14"/>
    <xf numFmtId="0" fontId="5" fillId="0" borderId="0" xfId="14" applyFont="1" applyAlignment="1">
      <alignment horizontal="center" vertical="center"/>
    </xf>
    <xf numFmtId="164" fontId="17" fillId="0" borderId="0" xfId="0" applyFont="1"/>
    <xf numFmtId="164" fontId="5" fillId="0" borderId="0" xfId="0" applyFont="1" applyAlignment="1">
      <alignment horizontal="center"/>
    </xf>
    <xf numFmtId="10" fontId="5" fillId="0" borderId="0" xfId="0" applyNumberFormat="1" applyFont="1"/>
    <xf numFmtId="164" fontId="0" fillId="0" borderId="0" xfId="0" applyAlignment="1">
      <alignment horizontal="center"/>
    </xf>
    <xf numFmtId="164" fontId="17" fillId="0" borderId="0" xfId="0" applyFont="1" applyAlignment="1">
      <alignment horizontal="right"/>
    </xf>
    <xf numFmtId="2" fontId="17" fillId="0" borderId="0" xfId="0" applyNumberFormat="1" applyFont="1"/>
    <xf numFmtId="40" fontId="17" fillId="0" borderId="0" xfId="0" applyNumberFormat="1" applyFont="1"/>
    <xf numFmtId="10" fontId="17" fillId="0" borderId="0" xfId="0" applyNumberFormat="1" applyFont="1"/>
    <xf numFmtId="164" fontId="17" fillId="0" borderId="0" xfId="0" applyFont="1" applyAlignment="1">
      <alignment horizontal="center"/>
    </xf>
    <xf numFmtId="166" fontId="17" fillId="0" borderId="0" xfId="0" applyNumberFormat="1" applyFont="1"/>
    <xf numFmtId="164" fontId="0" fillId="0" borderId="0" xfId="0" applyAlignment="1">
      <alignment horizontal="right"/>
    </xf>
    <xf numFmtId="164" fontId="0" fillId="4" borderId="0" xfId="0" applyFill="1"/>
    <xf numFmtId="164" fontId="10" fillId="0" borderId="7" xfId="0" applyFont="1" applyBorder="1" applyAlignment="1">
      <alignment horizontal="right"/>
    </xf>
    <xf numFmtId="0" fontId="38" fillId="0" borderId="8" xfId="0" applyNumberFormat="1" applyFont="1" applyBorder="1" applyAlignment="1">
      <alignment horizontal="left"/>
    </xf>
    <xf numFmtId="164" fontId="10" fillId="0" borderId="9" xfId="0" applyFont="1" applyBorder="1" applyAlignment="1">
      <alignment horizontal="right"/>
    </xf>
    <xf numFmtId="0" fontId="38" fillId="0" borderId="0" xfId="0" applyNumberFormat="1" applyFont="1" applyAlignment="1">
      <alignment horizontal="left"/>
    </xf>
    <xf numFmtId="164" fontId="10" fillId="0" borderId="10" xfId="0" applyFont="1" applyBorder="1" applyAlignment="1">
      <alignment horizontal="right"/>
    </xf>
    <xf numFmtId="0" fontId="38" fillId="0" borderId="11" xfId="0" applyNumberFormat="1" applyFont="1" applyBorder="1" applyAlignment="1">
      <alignment horizontal="left"/>
    </xf>
    <xf numFmtId="164" fontId="27" fillId="0" borderId="12" xfId="0" applyFont="1" applyBorder="1" applyAlignment="1">
      <alignment horizontal="center"/>
    </xf>
    <xf numFmtId="5" fontId="27" fillId="0" borderId="12" xfId="0" applyNumberFormat="1" applyFont="1" applyBorder="1" applyAlignment="1">
      <alignment horizontal="center"/>
    </xf>
    <xf numFmtId="164" fontId="10" fillId="0" borderId="13" xfId="0" applyFont="1" applyBorder="1" applyAlignment="1">
      <alignment horizontal="center"/>
    </xf>
    <xf numFmtId="5" fontId="29" fillId="6" borderId="4" xfId="0" applyNumberFormat="1" applyFont="1" applyFill="1" applyBorder="1" applyAlignment="1">
      <alignment horizontal="center"/>
    </xf>
    <xf numFmtId="5" fontId="29" fillId="6" borderId="5" xfId="0" applyNumberFormat="1" applyFont="1" applyFill="1" applyBorder="1" applyAlignment="1">
      <alignment horizontal="center"/>
    </xf>
    <xf numFmtId="5" fontId="29" fillId="6" borderId="15" xfId="0" applyNumberFormat="1" applyFont="1" applyFill="1" applyBorder="1" applyAlignment="1">
      <alignment horizontal="center"/>
    </xf>
    <xf numFmtId="0" fontId="30" fillId="0" borderId="0" xfId="0" applyNumberFormat="1" applyFont="1" applyAlignment="1">
      <alignment horizontal="right"/>
    </xf>
    <xf numFmtId="49" fontId="30" fillId="0" borderId="0" xfId="0" applyNumberFormat="1" applyFont="1" applyAlignment="1">
      <alignment horizontal="right"/>
    </xf>
    <xf numFmtId="164" fontId="9" fillId="0" borderId="0" xfId="0" applyFont="1" applyAlignment="1">
      <alignment horizontal="left"/>
    </xf>
    <xf numFmtId="0" fontId="31" fillId="0" borderId="0" xfId="0" applyNumberFormat="1" applyFont="1" applyAlignment="1">
      <alignment horizontal="left" vertical="top"/>
    </xf>
    <xf numFmtId="49" fontId="7" fillId="0" borderId="0" xfId="0" applyNumberFormat="1" applyFont="1" applyAlignment="1">
      <alignment horizontal="center" vertical="center"/>
    </xf>
    <xf numFmtId="164" fontId="1" fillId="0" borderId="0" xfId="0" applyFont="1" applyAlignment="1">
      <alignment horizontal="left" vertical="center"/>
    </xf>
    <xf numFmtId="164" fontId="39" fillId="0" borderId="0" xfId="0" applyFont="1" applyAlignment="1">
      <alignment horizontal="left" vertical="center"/>
    </xf>
    <xf numFmtId="164" fontId="1" fillId="0" borderId="0" xfId="0" applyFont="1" applyAlignment="1">
      <alignment horizontal="left" vertical="center" wrapText="1"/>
    </xf>
    <xf numFmtId="164" fontId="12" fillId="0" borderId="0" xfId="0" applyFont="1" applyAlignment="1">
      <alignment horizontal="left"/>
    </xf>
    <xf numFmtId="164" fontId="1" fillId="0" borderId="0" xfId="0" applyFont="1" applyAlignment="1">
      <alignment horizontal="left"/>
    </xf>
    <xf numFmtId="164" fontId="10" fillId="0" borderId="8" xfId="0" applyFont="1" applyBorder="1" applyAlignment="1">
      <alignment horizontal="left"/>
    </xf>
    <xf numFmtId="164" fontId="10" fillId="0" borderId="0" xfId="0" applyFont="1" applyAlignment="1">
      <alignment horizontal="left"/>
    </xf>
    <xf numFmtId="164" fontId="33" fillId="0" borderId="16" xfId="0" applyFont="1" applyBorder="1" applyAlignment="1" applyProtection="1">
      <alignment horizontal="center"/>
      <protection locked="0"/>
    </xf>
    <xf numFmtId="164" fontId="33" fillId="0" borderId="16" xfId="0" applyFont="1" applyBorder="1" applyProtection="1">
      <protection locked="0"/>
    </xf>
    <xf numFmtId="164" fontId="40" fillId="0" borderId="0" xfId="0" applyFont="1" applyAlignment="1">
      <alignment horizontal="center" vertical="center"/>
    </xf>
    <xf numFmtId="165" fontId="41" fillId="0" borderId="0" xfId="0" applyNumberFormat="1" applyFont="1" applyAlignment="1">
      <alignment horizontal="center"/>
    </xf>
    <xf numFmtId="165" fontId="42" fillId="0" borderId="0" xfId="0" applyNumberFormat="1" applyFont="1" applyAlignment="1">
      <alignment horizontal="center"/>
    </xf>
    <xf numFmtId="9" fontId="31" fillId="0" borderId="0" xfId="0" applyNumberFormat="1" applyFont="1" applyAlignment="1">
      <alignment horizontal="center"/>
    </xf>
    <xf numFmtId="164" fontId="32" fillId="0" borderId="0" xfId="0" applyFont="1" applyAlignment="1">
      <alignment horizontal="center"/>
    </xf>
    <xf numFmtId="5" fontId="1" fillId="0" borderId="0" xfId="0" applyNumberFormat="1" applyFont="1"/>
    <xf numFmtId="164" fontId="31" fillId="0" borderId="146" xfId="0" applyFont="1" applyBorder="1" applyAlignment="1">
      <alignment horizontal="center" vertical="center"/>
    </xf>
    <xf numFmtId="5" fontId="31" fillId="0" borderId="147" xfId="0" applyNumberFormat="1" applyFont="1" applyBorder="1" applyAlignment="1">
      <alignment horizontal="center" vertical="center" wrapText="1"/>
    </xf>
    <xf numFmtId="1" fontId="9" fillId="7" borderId="146" xfId="0" applyNumberFormat="1" applyFont="1" applyFill="1" applyBorder="1" applyAlignment="1">
      <alignment horizontal="center" vertical="center"/>
    </xf>
    <xf numFmtId="49" fontId="9" fillId="7" borderId="146" xfId="0" applyNumberFormat="1" applyFont="1" applyFill="1" applyBorder="1" applyAlignment="1">
      <alignment horizontal="left" vertical="center" wrapText="1"/>
    </xf>
    <xf numFmtId="5" fontId="9" fillId="7" borderId="147" xfId="0" applyNumberFormat="1" applyFont="1" applyFill="1" applyBorder="1" applyAlignment="1">
      <alignment horizontal="center"/>
    </xf>
    <xf numFmtId="1" fontId="9" fillId="8" borderId="146" xfId="0" applyNumberFormat="1" applyFont="1" applyFill="1" applyBorder="1" applyAlignment="1">
      <alignment horizontal="center" vertical="center"/>
    </xf>
    <xf numFmtId="49" fontId="9" fillId="8" borderId="146" xfId="0" applyNumberFormat="1" applyFont="1" applyFill="1" applyBorder="1" applyAlignment="1">
      <alignment horizontal="left" vertical="center" wrapText="1"/>
    </xf>
    <xf numFmtId="5" fontId="9" fillId="8" borderId="147" xfId="0" applyNumberFormat="1" applyFont="1" applyFill="1" applyBorder="1" applyAlignment="1">
      <alignment horizontal="center"/>
    </xf>
    <xf numFmtId="5" fontId="9" fillId="7" borderId="147" xfId="0" applyNumberFormat="1" applyFont="1" applyFill="1" applyBorder="1" applyAlignment="1">
      <alignment horizontal="center" vertical="center" wrapText="1"/>
    </xf>
    <xf numFmtId="5" fontId="9" fillId="8" borderId="147" xfId="0" applyNumberFormat="1" applyFont="1" applyFill="1" applyBorder="1" applyAlignment="1">
      <alignment horizontal="center" vertical="center" wrapText="1"/>
    </xf>
    <xf numFmtId="10" fontId="1" fillId="0" borderId="0" xfId="0" applyNumberFormat="1" applyFont="1"/>
    <xf numFmtId="7" fontId="1" fillId="0" borderId="0" xfId="0" applyNumberFormat="1" applyFont="1"/>
    <xf numFmtId="164" fontId="1" fillId="0" borderId="0" xfId="0" applyFont="1"/>
    <xf numFmtId="164" fontId="35" fillId="0" borderId="0" xfId="0" applyFont="1"/>
    <xf numFmtId="5" fontId="35" fillId="0" borderId="0" xfId="0" applyNumberFormat="1" applyFont="1"/>
    <xf numFmtId="164" fontId="35" fillId="0" borderId="0" xfId="0" applyFont="1" applyAlignment="1">
      <alignment horizontal="fill"/>
    </xf>
    <xf numFmtId="5" fontId="35" fillId="0" borderId="0" xfId="0" applyNumberFormat="1" applyFont="1" applyAlignment="1">
      <alignment horizontal="fill"/>
    </xf>
    <xf numFmtId="164" fontId="35" fillId="0" borderId="0" xfId="0" applyFont="1" applyAlignment="1">
      <alignment horizontal="left"/>
    </xf>
    <xf numFmtId="5" fontId="1" fillId="0" borderId="0" xfId="0" applyNumberFormat="1" applyFont="1" applyAlignment="1">
      <alignment horizontal="centerContinuous"/>
    </xf>
    <xf numFmtId="7" fontId="35" fillId="0" borderId="0" xfId="0" applyNumberFormat="1" applyFont="1"/>
    <xf numFmtId="5" fontId="43" fillId="0" borderId="4" xfId="0" applyNumberFormat="1" applyFont="1" applyBorder="1" applyProtection="1">
      <protection locked="0"/>
    </xf>
    <xf numFmtId="0" fontId="10" fillId="0" borderId="17" xfId="0" applyNumberFormat="1" applyFont="1" applyBorder="1" applyAlignment="1">
      <alignment horizontal="left"/>
    </xf>
    <xf numFmtId="0" fontId="10" fillId="0" borderId="18" xfId="0" applyNumberFormat="1" applyFont="1" applyBorder="1" applyAlignment="1">
      <alignment horizontal="left"/>
    </xf>
    <xf numFmtId="0" fontId="10" fillId="0" borderId="19" xfId="0" applyNumberFormat="1" applyFont="1" applyBorder="1" applyAlignment="1">
      <alignment horizontal="left"/>
    </xf>
    <xf numFmtId="0" fontId="10" fillId="0" borderId="11" xfId="0" applyNumberFormat="1" applyFont="1" applyBorder="1" applyAlignment="1">
      <alignment horizontal="left"/>
    </xf>
    <xf numFmtId="7" fontId="10" fillId="0" borderId="0" xfId="0" applyNumberFormat="1" applyFont="1" applyAlignment="1">
      <alignment horizontal="left"/>
    </xf>
    <xf numFmtId="7" fontId="10" fillId="0" borderId="11" xfId="0" applyNumberFormat="1" applyFont="1" applyBorder="1" applyAlignment="1">
      <alignment horizontal="left"/>
    </xf>
    <xf numFmtId="0" fontId="10" fillId="0" borderId="0" xfId="0" applyNumberFormat="1" applyFont="1"/>
    <xf numFmtId="0" fontId="10" fillId="0" borderId="11" xfId="0" applyNumberFormat="1" applyFont="1" applyBorder="1"/>
    <xf numFmtId="164" fontId="26" fillId="0" borderId="16" xfId="0" applyFont="1" applyBorder="1" applyAlignment="1">
      <alignment horizontal="center" vertical="center"/>
    </xf>
    <xf numFmtId="164" fontId="10" fillId="9" borderId="12" xfId="0" applyFont="1" applyFill="1" applyBorder="1"/>
    <xf numFmtId="164" fontId="27" fillId="9" borderId="12" xfId="0" applyFont="1" applyFill="1" applyBorder="1"/>
    <xf numFmtId="164" fontId="27" fillId="9" borderId="12" xfId="0" applyFont="1" applyFill="1" applyBorder="1" applyAlignment="1">
      <alignment horizontal="center"/>
    </xf>
    <xf numFmtId="5" fontId="27" fillId="9" borderId="12" xfId="0" applyNumberFormat="1" applyFont="1" applyFill="1" applyBorder="1" applyAlignment="1">
      <alignment horizontal="center"/>
    </xf>
    <xf numFmtId="164" fontId="10" fillId="9" borderId="20" xfId="0" applyFont="1" applyFill="1" applyBorder="1"/>
    <xf numFmtId="5" fontId="10" fillId="9" borderId="12" xfId="0" applyNumberFormat="1" applyFont="1" applyFill="1" applyBorder="1"/>
    <xf numFmtId="5" fontId="10" fillId="9" borderId="13" xfId="0" applyNumberFormat="1" applyFont="1" applyFill="1" applyBorder="1"/>
    <xf numFmtId="5" fontId="29" fillId="10" borderId="15" xfId="0" applyNumberFormat="1" applyFont="1" applyFill="1" applyBorder="1"/>
    <xf numFmtId="5" fontId="10" fillId="10" borderId="21" xfId="0" applyNumberFormat="1" applyFont="1" applyFill="1" applyBorder="1"/>
    <xf numFmtId="5" fontId="10" fillId="10" borderId="22" xfId="0" applyNumberFormat="1" applyFont="1" applyFill="1" applyBorder="1"/>
    <xf numFmtId="5" fontId="10" fillId="10" borderId="14" xfId="0" applyNumberFormat="1" applyFont="1" applyFill="1" applyBorder="1"/>
    <xf numFmtId="5" fontId="10" fillId="10" borderId="15" xfId="0" applyNumberFormat="1" applyFont="1" applyFill="1" applyBorder="1"/>
    <xf numFmtId="5" fontId="29" fillId="11" borderId="15" xfId="0" applyNumberFormat="1" applyFont="1" applyFill="1" applyBorder="1" applyAlignment="1">
      <alignment horizontal="center"/>
    </xf>
    <xf numFmtId="5" fontId="10" fillId="10" borderId="23" xfId="0" applyNumberFormat="1" applyFont="1" applyFill="1" applyBorder="1"/>
    <xf numFmtId="5" fontId="10" fillId="10" borderId="24" xfId="0" applyNumberFormat="1" applyFont="1" applyFill="1" applyBorder="1"/>
    <xf numFmtId="164" fontId="10" fillId="9" borderId="13" xfId="0" applyFont="1" applyFill="1" applyBorder="1"/>
    <xf numFmtId="5" fontId="15" fillId="9" borderId="12" xfId="0" applyNumberFormat="1" applyFont="1" applyFill="1" applyBorder="1"/>
    <xf numFmtId="164" fontId="26" fillId="0" borderId="16" xfId="0" applyFont="1" applyBorder="1" applyAlignment="1">
      <alignment horizontal="center" vertical="center" wrapText="1"/>
    </xf>
    <xf numFmtId="165" fontId="10" fillId="8" borderId="25" xfId="0" applyNumberFormat="1" applyFont="1" applyFill="1" applyBorder="1" applyAlignment="1">
      <alignment vertical="center"/>
    </xf>
    <xf numFmtId="165" fontId="10" fillId="8" borderId="4" xfId="0" applyNumberFormat="1" applyFont="1" applyFill="1" applyBorder="1" applyAlignment="1">
      <alignment vertical="center"/>
    </xf>
    <xf numFmtId="164" fontId="10" fillId="13" borderId="0" xfId="0" applyFont="1" applyFill="1"/>
    <xf numFmtId="164" fontId="26" fillId="13" borderId="0" xfId="0" applyFont="1" applyFill="1" applyAlignment="1">
      <alignment horizontal="center" vertical="center" wrapText="1"/>
    </xf>
    <xf numFmtId="165" fontId="10" fillId="13" borderId="0" xfId="0" applyNumberFormat="1" applyFont="1" applyFill="1" applyAlignment="1">
      <alignment vertical="center"/>
    </xf>
    <xf numFmtId="165" fontId="10" fillId="8" borderId="5" xfId="0" applyNumberFormat="1" applyFont="1" applyFill="1" applyBorder="1" applyAlignment="1">
      <alignment vertical="center"/>
    </xf>
    <xf numFmtId="165" fontId="44" fillId="13" borderId="0" xfId="0" applyNumberFormat="1" applyFont="1" applyFill="1" applyAlignment="1">
      <alignment vertical="center"/>
    </xf>
    <xf numFmtId="164" fontId="9" fillId="0" borderId="0" xfId="0" applyFont="1"/>
    <xf numFmtId="164" fontId="9" fillId="0" borderId="0" xfId="0" applyFont="1" applyAlignment="1">
      <alignment horizontal="center"/>
    </xf>
    <xf numFmtId="164" fontId="43" fillId="0" borderId="26" xfId="0" applyFont="1" applyBorder="1" applyAlignment="1" applyProtection="1">
      <alignment vertical="center"/>
      <protection locked="0"/>
    </xf>
    <xf numFmtId="164" fontId="43" fillId="0" borderId="25" xfId="0" applyFont="1" applyBorder="1" applyAlignment="1" applyProtection="1">
      <alignment vertical="center"/>
      <protection locked="0"/>
    </xf>
    <xf numFmtId="1" fontId="26" fillId="0" borderId="27" xfId="0" applyNumberFormat="1" applyFont="1" applyBorder="1" applyAlignment="1" applyProtection="1">
      <alignment horizontal="center" vertical="center"/>
      <protection locked="0"/>
    </xf>
    <xf numFmtId="164" fontId="43" fillId="0" borderId="28" xfId="0" applyFont="1" applyBorder="1" applyAlignment="1" applyProtection="1">
      <alignment vertical="center"/>
      <protection locked="0"/>
    </xf>
    <xf numFmtId="164" fontId="43" fillId="0" borderId="4" xfId="0" applyFont="1" applyBorder="1" applyAlignment="1" applyProtection="1">
      <alignment vertical="center"/>
      <protection locked="0"/>
    </xf>
    <xf numFmtId="1" fontId="26" fillId="0" borderId="4" xfId="0" applyNumberFormat="1" applyFont="1" applyBorder="1" applyAlignment="1" applyProtection="1">
      <alignment horizontal="center" vertical="center"/>
      <protection locked="0"/>
    </xf>
    <xf numFmtId="1" fontId="26" fillId="0" borderId="25" xfId="0" applyNumberFormat="1" applyFont="1" applyBorder="1" applyAlignment="1" applyProtection="1">
      <alignment horizontal="center" vertical="center"/>
      <protection locked="0"/>
    </xf>
    <xf numFmtId="164" fontId="43" fillId="0" borderId="29" xfId="0" applyFont="1" applyBorder="1" applyAlignment="1" applyProtection="1">
      <alignment vertical="center"/>
      <protection locked="0"/>
    </xf>
    <xf numFmtId="164" fontId="43" fillId="0" borderId="27" xfId="0" applyFont="1" applyBorder="1" applyAlignment="1" applyProtection="1">
      <alignment vertical="center"/>
      <protection locked="0"/>
    </xf>
    <xf numFmtId="10" fontId="35" fillId="0" borderId="0" xfId="0" applyNumberFormat="1" applyFont="1"/>
    <xf numFmtId="164" fontId="26" fillId="0" borderId="30" xfId="0" applyFont="1" applyBorder="1" applyAlignment="1">
      <alignment horizontal="center" vertical="center" wrapText="1"/>
    </xf>
    <xf numFmtId="164" fontId="26" fillId="0" borderId="31" xfId="0" applyFont="1" applyBorder="1" applyAlignment="1">
      <alignment horizontal="center" vertical="center" wrapText="1"/>
    </xf>
    <xf numFmtId="164" fontId="26" fillId="8" borderId="32" xfId="0" applyFont="1" applyFill="1" applyBorder="1" applyAlignment="1">
      <alignment horizontal="center" vertical="center" wrapText="1"/>
    </xf>
    <xf numFmtId="164" fontId="26" fillId="14" borderId="33" xfId="0" applyFont="1" applyFill="1" applyBorder="1" applyAlignment="1">
      <alignment horizontal="center" vertical="center" wrapText="1"/>
    </xf>
    <xf numFmtId="165" fontId="43" fillId="0" borderId="34" xfId="0" applyNumberFormat="1" applyFont="1" applyBorder="1" applyAlignment="1" applyProtection="1">
      <alignment vertical="center"/>
      <protection locked="0"/>
    </xf>
    <xf numFmtId="165" fontId="10" fillId="14" borderId="35" xfId="0" applyNumberFormat="1" applyFont="1" applyFill="1" applyBorder="1" applyAlignment="1">
      <alignment vertical="center"/>
    </xf>
    <xf numFmtId="165" fontId="43" fillId="0" borderId="36" xfId="0" applyNumberFormat="1" applyFont="1" applyBorder="1" applyAlignment="1" applyProtection="1">
      <alignment vertical="center"/>
      <protection locked="0"/>
    </xf>
    <xf numFmtId="165" fontId="10" fillId="0" borderId="37" xfId="0" applyNumberFormat="1" applyFont="1" applyBorder="1" applyAlignment="1">
      <alignment vertical="center"/>
    </xf>
    <xf numFmtId="165" fontId="10" fillId="8" borderId="38" xfId="0" applyNumberFormat="1" applyFont="1" applyFill="1" applyBorder="1" applyAlignment="1">
      <alignment vertical="center"/>
    </xf>
    <xf numFmtId="165" fontId="10" fillId="14" borderId="39" xfId="0" applyNumberFormat="1" applyFont="1" applyFill="1" applyBorder="1" applyAlignment="1">
      <alignment vertical="center"/>
    </xf>
    <xf numFmtId="165" fontId="10" fillId="14" borderId="40" xfId="0" applyNumberFormat="1" applyFont="1" applyFill="1" applyBorder="1" applyAlignment="1">
      <alignment vertical="center"/>
    </xf>
    <xf numFmtId="164" fontId="10" fillId="15" borderId="7" xfId="0" applyFont="1" applyFill="1" applyBorder="1" applyAlignment="1">
      <alignment horizontal="center"/>
    </xf>
    <xf numFmtId="164" fontId="10" fillId="15" borderId="41" xfId="0" applyFont="1" applyFill="1" applyBorder="1" applyAlignment="1">
      <alignment horizontal="center"/>
    </xf>
    <xf numFmtId="164" fontId="10" fillId="15" borderId="42" xfId="0" applyFont="1" applyFill="1" applyBorder="1" applyAlignment="1">
      <alignment horizontal="center"/>
    </xf>
    <xf numFmtId="164" fontId="10" fillId="15" borderId="43" xfId="0" applyFont="1" applyFill="1" applyBorder="1" applyAlignment="1">
      <alignment horizontal="center"/>
    </xf>
    <xf numFmtId="165" fontId="45" fillId="0" borderId="44" xfId="0" applyNumberFormat="1" applyFont="1" applyBorder="1" applyAlignment="1" applyProtection="1">
      <alignment vertical="center"/>
      <protection locked="0"/>
    </xf>
    <xf numFmtId="165" fontId="10" fillId="14" borderId="45" xfId="0" applyNumberFormat="1" applyFont="1" applyFill="1" applyBorder="1" applyAlignment="1">
      <alignment vertical="center"/>
    </xf>
    <xf numFmtId="165" fontId="43" fillId="0" borderId="44" xfId="0" applyNumberFormat="1" applyFont="1" applyBorder="1" applyAlignment="1" applyProtection="1">
      <alignment vertical="center"/>
      <protection locked="0"/>
    </xf>
    <xf numFmtId="164" fontId="1" fillId="0" borderId="0" xfId="0" applyFont="1" applyAlignment="1">
      <alignment horizontal="center"/>
    </xf>
    <xf numFmtId="0" fontId="1" fillId="0" borderId="0" xfId="0" applyNumberFormat="1" applyFont="1" applyAlignment="1">
      <alignment horizontal="left"/>
    </xf>
    <xf numFmtId="2" fontId="46" fillId="16" borderId="28" xfId="0" applyNumberFormat="1" applyFont="1" applyFill="1" applyBorder="1" applyAlignment="1" applyProtection="1">
      <alignment horizontal="right" vertical="center"/>
      <protection locked="0"/>
    </xf>
    <xf numFmtId="2" fontId="46" fillId="7" borderId="28" xfId="0" applyNumberFormat="1" applyFont="1" applyFill="1" applyBorder="1" applyAlignment="1" applyProtection="1">
      <alignment horizontal="right" vertical="center"/>
      <protection locked="0"/>
    </xf>
    <xf numFmtId="2" fontId="46" fillId="8" borderId="28" xfId="0" applyNumberFormat="1" applyFont="1" applyFill="1" applyBorder="1" applyAlignment="1" applyProtection="1">
      <alignment horizontal="right" vertical="center"/>
      <protection locked="0"/>
    </xf>
    <xf numFmtId="10" fontId="21" fillId="8" borderId="22" xfId="0" applyNumberFormat="1" applyFont="1" applyFill="1" applyBorder="1" applyAlignment="1">
      <alignment vertical="center"/>
    </xf>
    <xf numFmtId="2" fontId="46" fillId="16" borderId="28" xfId="0" applyNumberFormat="1" applyFont="1" applyFill="1" applyBorder="1" applyAlignment="1" applyProtection="1">
      <alignment horizontal="right" vertical="center" wrapText="1"/>
      <protection locked="0"/>
    </xf>
    <xf numFmtId="2" fontId="46" fillId="8" borderId="28" xfId="0" applyNumberFormat="1" applyFont="1" applyFill="1" applyBorder="1" applyAlignment="1" applyProtection="1">
      <alignment horizontal="right" vertical="center" wrapText="1"/>
      <protection locked="0"/>
    </xf>
    <xf numFmtId="2" fontId="46" fillId="7" borderId="28" xfId="0" applyNumberFormat="1" applyFont="1" applyFill="1" applyBorder="1" applyAlignment="1" applyProtection="1">
      <alignment horizontal="right" vertical="center" wrapText="1"/>
      <protection locked="0"/>
    </xf>
    <xf numFmtId="2" fontId="46" fillId="17" borderId="28" xfId="0" applyNumberFormat="1" applyFont="1" applyFill="1" applyBorder="1" applyAlignment="1" applyProtection="1">
      <alignment horizontal="right" vertical="center"/>
      <protection locked="0"/>
    </xf>
    <xf numFmtId="2" fontId="46" fillId="16" borderId="46" xfId="0" applyNumberFormat="1" applyFont="1" applyFill="1" applyBorder="1" applyAlignment="1" applyProtection="1">
      <alignment horizontal="right" vertical="center"/>
      <protection locked="0"/>
    </xf>
    <xf numFmtId="10" fontId="20" fillId="0" borderId="47" xfId="0" applyNumberFormat="1" applyFont="1" applyBorder="1"/>
    <xf numFmtId="2" fontId="46" fillId="16" borderId="48" xfId="0" applyNumberFormat="1" applyFont="1" applyFill="1" applyBorder="1" applyAlignment="1" applyProtection="1">
      <alignment horizontal="right" vertical="center"/>
      <protection locked="0"/>
    </xf>
    <xf numFmtId="4" fontId="20" fillId="0" borderId="49" xfId="0" applyNumberFormat="1" applyFont="1" applyBorder="1" applyAlignment="1">
      <alignment horizontal="right"/>
    </xf>
    <xf numFmtId="4" fontId="20" fillId="8" borderId="49" xfId="0" applyNumberFormat="1" applyFont="1" applyFill="1" applyBorder="1" applyAlignment="1">
      <alignment horizontal="right"/>
    </xf>
    <xf numFmtId="10" fontId="20" fillId="8" borderId="47" xfId="0" applyNumberFormat="1" applyFont="1" applyFill="1" applyBorder="1"/>
    <xf numFmtId="10" fontId="20" fillId="8" borderId="50" xfId="0" applyNumberFormat="1" applyFont="1" applyFill="1" applyBorder="1"/>
    <xf numFmtId="164" fontId="25" fillId="0" borderId="51" xfId="0" applyFont="1" applyBorder="1" applyAlignment="1">
      <alignment horizontal="center"/>
    </xf>
    <xf numFmtId="1" fontId="21" fillId="16" borderId="28" xfId="0" applyNumberFormat="1" applyFont="1" applyFill="1" applyBorder="1" applyAlignment="1">
      <alignment horizontal="center" vertical="center"/>
    </xf>
    <xf numFmtId="1" fontId="21" fillId="7" borderId="28" xfId="0" applyNumberFormat="1" applyFont="1" applyFill="1" applyBorder="1" applyAlignment="1">
      <alignment horizontal="center" vertical="center"/>
    </xf>
    <xf numFmtId="1" fontId="21" fillId="8" borderId="28" xfId="0" applyNumberFormat="1" applyFont="1" applyFill="1" applyBorder="1" applyAlignment="1">
      <alignment horizontal="center" vertical="center"/>
    </xf>
    <xf numFmtId="1" fontId="21" fillId="17" borderId="28" xfId="0" applyNumberFormat="1" applyFont="1" applyFill="1" applyBorder="1" applyAlignment="1">
      <alignment horizontal="center" vertical="center"/>
    </xf>
    <xf numFmtId="164" fontId="25" fillId="18" borderId="51" xfId="0" applyFont="1" applyFill="1" applyBorder="1" applyAlignment="1">
      <alignment horizontal="center" wrapText="1"/>
    </xf>
    <xf numFmtId="164" fontId="25" fillId="18" borderId="13" xfId="0" applyFont="1" applyFill="1" applyBorder="1" applyAlignment="1">
      <alignment horizontal="center" wrapText="1"/>
    </xf>
    <xf numFmtId="10" fontId="20" fillId="14" borderId="50" xfId="0" applyNumberFormat="1" applyFont="1" applyFill="1" applyBorder="1"/>
    <xf numFmtId="10" fontId="20" fillId="14" borderId="47" xfId="0" applyNumberFormat="1" applyFont="1" applyFill="1" applyBorder="1"/>
    <xf numFmtId="2" fontId="20" fillId="14" borderId="49" xfId="0" applyNumberFormat="1" applyFont="1" applyFill="1" applyBorder="1"/>
    <xf numFmtId="1" fontId="21" fillId="16" borderId="48" xfId="0" applyNumberFormat="1" applyFont="1" applyFill="1" applyBorder="1" applyAlignment="1">
      <alignment horizontal="center" vertical="center"/>
    </xf>
    <xf numFmtId="49" fontId="25" fillId="19" borderId="52" xfId="0" applyNumberFormat="1" applyFont="1" applyFill="1" applyBorder="1" applyAlignment="1">
      <alignment horizontal="center" vertical="center"/>
    </xf>
    <xf numFmtId="10" fontId="20" fillId="0" borderId="0" xfId="0" applyNumberFormat="1" applyFont="1"/>
    <xf numFmtId="49" fontId="25" fillId="19" borderId="52" xfId="0" applyNumberFormat="1" applyFont="1" applyFill="1" applyBorder="1" applyAlignment="1">
      <alignment horizontal="center" vertical="center" wrapText="1"/>
    </xf>
    <xf numFmtId="164" fontId="21" fillId="11" borderId="53" xfId="0" applyFont="1" applyFill="1" applyBorder="1" applyAlignment="1">
      <alignment horizontal="right" vertical="center"/>
    </xf>
    <xf numFmtId="164" fontId="21" fillId="11" borderId="54" xfId="0" applyFont="1" applyFill="1" applyBorder="1" applyAlignment="1">
      <alignment horizontal="right" vertical="center"/>
    </xf>
    <xf numFmtId="49" fontId="21" fillId="11" borderId="53" xfId="0" applyNumberFormat="1" applyFont="1" applyFill="1" applyBorder="1" applyAlignment="1">
      <alignment horizontal="center" vertical="center"/>
    </xf>
    <xf numFmtId="49" fontId="21" fillId="11" borderId="54" xfId="0" applyNumberFormat="1" applyFont="1" applyFill="1" applyBorder="1" applyAlignment="1">
      <alignment horizontal="center" vertical="center"/>
    </xf>
    <xf numFmtId="49" fontId="46" fillId="8" borderId="53" xfId="0" applyNumberFormat="1" applyFont="1" applyFill="1" applyBorder="1" applyAlignment="1" applyProtection="1">
      <alignment horizontal="center" vertical="center"/>
      <protection locked="0"/>
    </xf>
    <xf numFmtId="0" fontId="1" fillId="0" borderId="0" xfId="0" applyNumberFormat="1" applyFont="1"/>
    <xf numFmtId="10" fontId="1" fillId="0" borderId="55" xfId="0" applyNumberFormat="1" applyFont="1" applyBorder="1" applyAlignment="1">
      <alignment horizontal="right"/>
    </xf>
    <xf numFmtId="10" fontId="1" fillId="0" borderId="55" xfId="0" applyNumberFormat="1" applyFont="1" applyBorder="1"/>
    <xf numFmtId="9" fontId="1" fillId="0" borderId="55" xfId="0" applyNumberFormat="1" applyFont="1" applyBorder="1" applyAlignment="1">
      <alignment horizontal="center"/>
    </xf>
    <xf numFmtId="164" fontId="1" fillId="20" borderId="56" xfId="0" applyFont="1" applyFill="1" applyBorder="1" applyAlignment="1">
      <alignment horizontal="right"/>
    </xf>
    <xf numFmtId="10" fontId="1" fillId="20" borderId="57" xfId="0" applyNumberFormat="1" applyFont="1" applyFill="1" applyBorder="1" applyAlignment="1">
      <alignment horizontal="left"/>
    </xf>
    <xf numFmtId="164" fontId="1" fillId="20" borderId="58" xfId="0" applyFont="1" applyFill="1" applyBorder="1" applyAlignment="1">
      <alignment horizontal="left"/>
    </xf>
    <xf numFmtId="164" fontId="1" fillId="20" borderId="58" xfId="0" applyFont="1" applyFill="1" applyBorder="1" applyAlignment="1">
      <alignment horizontal="right"/>
    </xf>
    <xf numFmtId="164" fontId="1" fillId="20" borderId="59" xfId="0" applyFont="1" applyFill="1" applyBorder="1" applyAlignment="1">
      <alignment horizontal="left"/>
    </xf>
    <xf numFmtId="164" fontId="1" fillId="20" borderId="60" xfId="0" applyFont="1" applyFill="1" applyBorder="1" applyAlignment="1">
      <alignment horizontal="right"/>
    </xf>
    <xf numFmtId="10" fontId="1" fillId="20" borderId="61" xfId="0" applyNumberFormat="1" applyFont="1" applyFill="1" applyBorder="1" applyAlignment="1">
      <alignment horizontal="right"/>
    </xf>
    <xf numFmtId="5" fontId="47" fillId="0" borderId="62" xfId="0" applyNumberFormat="1" applyFont="1" applyBorder="1" applyAlignment="1">
      <alignment horizontal="center"/>
    </xf>
    <xf numFmtId="5" fontId="47" fillId="0" borderId="63" xfId="0" applyNumberFormat="1" applyFont="1" applyBorder="1" applyAlignment="1">
      <alignment horizontal="center"/>
    </xf>
    <xf numFmtId="5" fontId="1" fillId="12" borderId="16" xfId="0" applyNumberFormat="1" applyFont="1" applyFill="1" applyBorder="1"/>
    <xf numFmtId="5" fontId="1" fillId="9" borderId="63" xfId="0" applyNumberFormat="1" applyFont="1" applyFill="1" applyBorder="1" applyAlignment="1">
      <alignment horizontal="center"/>
    </xf>
    <xf numFmtId="10" fontId="1" fillId="12" borderId="64" xfId="0" applyNumberFormat="1" applyFont="1" applyFill="1" applyBorder="1"/>
    <xf numFmtId="5" fontId="1" fillId="9" borderId="53" xfId="0" applyNumberFormat="1" applyFont="1" applyFill="1" applyBorder="1" applyAlignment="1">
      <alignment horizontal="center"/>
    </xf>
    <xf numFmtId="5" fontId="1" fillId="13" borderId="53" xfId="0" applyNumberFormat="1" applyFont="1" applyFill="1" applyBorder="1" applyAlignment="1">
      <alignment horizontal="center"/>
    </xf>
    <xf numFmtId="5" fontId="1" fillId="12" borderId="65" xfId="0" applyNumberFormat="1" applyFont="1" applyFill="1" applyBorder="1"/>
    <xf numFmtId="5" fontId="1" fillId="13" borderId="63" xfId="0" applyNumberFormat="1" applyFont="1" applyFill="1" applyBorder="1" applyAlignment="1">
      <alignment horizontal="center"/>
    </xf>
    <xf numFmtId="10" fontId="1" fillId="12" borderId="38" xfId="0" applyNumberFormat="1" applyFont="1" applyFill="1" applyBorder="1"/>
    <xf numFmtId="5" fontId="1" fillId="12" borderId="63" xfId="0" applyNumberFormat="1" applyFont="1" applyFill="1" applyBorder="1"/>
    <xf numFmtId="5" fontId="47" fillId="0" borderId="66" xfId="0" applyNumberFormat="1" applyFont="1" applyBorder="1" applyAlignment="1">
      <alignment horizontal="center"/>
    </xf>
    <xf numFmtId="5" fontId="47" fillId="0" borderId="67" xfId="0" applyNumberFormat="1" applyFont="1" applyBorder="1" applyAlignment="1">
      <alignment horizontal="center"/>
    </xf>
    <xf numFmtId="5" fontId="1" fillId="12" borderId="68" xfId="0" applyNumberFormat="1" applyFont="1" applyFill="1" applyBorder="1"/>
    <xf numFmtId="5" fontId="1" fillId="9" borderId="69" xfId="0" applyNumberFormat="1" applyFont="1" applyFill="1" applyBorder="1" applyAlignment="1">
      <alignment horizontal="center"/>
    </xf>
    <xf numFmtId="5" fontId="1" fillId="13" borderId="70" xfId="0" applyNumberFormat="1" applyFont="1" applyFill="1" applyBorder="1"/>
    <xf numFmtId="10" fontId="1" fillId="13" borderId="70" xfId="0" applyNumberFormat="1" applyFont="1" applyFill="1" applyBorder="1" applyAlignment="1">
      <alignment horizontal="center"/>
    </xf>
    <xf numFmtId="5" fontId="1" fillId="9" borderId="70" xfId="0" applyNumberFormat="1" applyFont="1" applyFill="1" applyBorder="1" applyAlignment="1">
      <alignment horizontal="center"/>
    </xf>
    <xf numFmtId="5" fontId="1" fillId="12" borderId="70" xfId="0" applyNumberFormat="1" applyFont="1" applyFill="1" applyBorder="1"/>
    <xf numFmtId="5" fontId="1" fillId="13" borderId="70" xfId="0" applyNumberFormat="1" applyFont="1" applyFill="1" applyBorder="1" applyAlignment="1">
      <alignment horizontal="center"/>
    </xf>
    <xf numFmtId="10" fontId="1" fillId="13" borderId="71" xfId="0" applyNumberFormat="1" applyFont="1" applyFill="1" applyBorder="1" applyAlignment="1">
      <alignment horizontal="center"/>
    </xf>
    <xf numFmtId="7" fontId="47" fillId="0" borderId="62" xfId="0" applyNumberFormat="1" applyFont="1" applyBorder="1" applyAlignment="1">
      <alignment horizontal="center"/>
    </xf>
    <xf numFmtId="7" fontId="47" fillId="0" borderId="63" xfId="0" applyNumberFormat="1" applyFont="1" applyBorder="1" applyAlignment="1">
      <alignment horizontal="center"/>
    </xf>
    <xf numFmtId="5" fontId="1" fillId="21" borderId="53" xfId="0" applyNumberFormat="1" applyFont="1" applyFill="1" applyBorder="1" applyAlignment="1">
      <alignment horizontal="right"/>
    </xf>
    <xf numFmtId="5" fontId="1" fillId="21" borderId="65" xfId="0" applyNumberFormat="1" applyFont="1" applyFill="1" applyBorder="1" applyAlignment="1">
      <alignment horizontal="right"/>
    </xf>
    <xf numFmtId="5" fontId="1" fillId="12" borderId="16" xfId="0" applyNumberFormat="1" applyFont="1" applyFill="1" applyBorder="1" applyAlignment="1">
      <alignment horizontal="right"/>
    </xf>
    <xf numFmtId="5" fontId="1" fillId="21" borderId="63" xfId="0" applyNumberFormat="1" applyFont="1" applyFill="1" applyBorder="1" applyAlignment="1">
      <alignment horizontal="right"/>
    </xf>
    <xf numFmtId="5" fontId="1" fillId="9" borderId="63" xfId="0" applyNumberFormat="1" applyFont="1" applyFill="1" applyBorder="1" applyAlignment="1">
      <alignment horizontal="right"/>
    </xf>
    <xf numFmtId="10" fontId="1" fillId="12" borderId="64" xfId="0" applyNumberFormat="1" applyFont="1" applyFill="1" applyBorder="1" applyAlignment="1">
      <alignment horizontal="right"/>
    </xf>
    <xf numFmtId="5" fontId="1" fillId="9" borderId="53" xfId="0" applyNumberFormat="1" applyFont="1" applyFill="1" applyBorder="1" applyAlignment="1">
      <alignment horizontal="right"/>
    </xf>
    <xf numFmtId="5" fontId="1" fillId="13" borderId="53" xfId="0" applyNumberFormat="1" applyFont="1" applyFill="1" applyBorder="1" applyAlignment="1">
      <alignment horizontal="right"/>
    </xf>
    <xf numFmtId="5" fontId="1" fillId="13" borderId="16" xfId="0" applyNumberFormat="1" applyFont="1" applyFill="1" applyBorder="1" applyAlignment="1">
      <alignment horizontal="center"/>
    </xf>
    <xf numFmtId="9" fontId="1" fillId="13" borderId="38" xfId="0" applyNumberFormat="1" applyFont="1" applyFill="1" applyBorder="1" applyAlignment="1">
      <alignment horizontal="center"/>
    </xf>
    <xf numFmtId="5" fontId="1" fillId="12" borderId="53" xfId="0" applyNumberFormat="1" applyFont="1" applyFill="1" applyBorder="1"/>
    <xf numFmtId="10" fontId="1" fillId="12" borderId="53" xfId="0" applyNumberFormat="1" applyFont="1" applyFill="1" applyBorder="1"/>
    <xf numFmtId="5" fontId="1" fillId="12" borderId="72" xfId="0" applyNumberFormat="1" applyFont="1" applyFill="1" applyBorder="1"/>
    <xf numFmtId="5" fontId="1" fillId="22" borderId="73" xfId="0" applyNumberFormat="1" applyFont="1" applyFill="1" applyBorder="1" applyAlignment="1">
      <alignment horizontal="center"/>
    </xf>
    <xf numFmtId="5" fontId="1" fillId="22" borderId="53" xfId="0" applyNumberFormat="1" applyFont="1" applyFill="1" applyBorder="1" applyAlignment="1">
      <alignment horizontal="center"/>
    </xf>
    <xf numFmtId="5" fontId="1" fillId="13" borderId="53" xfId="0" applyNumberFormat="1" applyFont="1" applyFill="1" applyBorder="1"/>
    <xf numFmtId="5" fontId="1" fillId="13" borderId="63" xfId="0" applyNumberFormat="1" applyFont="1" applyFill="1" applyBorder="1"/>
    <xf numFmtId="5" fontId="1" fillId="13" borderId="73" xfId="0" applyNumberFormat="1" applyFont="1" applyFill="1" applyBorder="1" applyAlignment="1">
      <alignment horizontal="center"/>
    </xf>
    <xf numFmtId="10" fontId="1" fillId="22" borderId="53" xfId="0" applyNumberFormat="1" applyFont="1" applyFill="1" applyBorder="1" applyAlignment="1">
      <alignment horizontal="center"/>
    </xf>
    <xf numFmtId="10" fontId="1" fillId="22" borderId="73" xfId="0" applyNumberFormat="1" applyFont="1" applyFill="1" applyBorder="1" applyAlignment="1">
      <alignment horizontal="center"/>
    </xf>
    <xf numFmtId="5" fontId="1" fillId="22" borderId="73" xfId="0" applyNumberFormat="1" applyFont="1" applyFill="1" applyBorder="1"/>
    <xf numFmtId="5" fontId="1" fillId="22" borderId="72" xfId="0" applyNumberFormat="1" applyFont="1" applyFill="1" applyBorder="1" applyAlignment="1">
      <alignment horizontal="center"/>
    </xf>
    <xf numFmtId="5" fontId="1" fillId="22" borderId="74" xfId="0" applyNumberFormat="1" applyFont="1" applyFill="1" applyBorder="1"/>
    <xf numFmtId="5" fontId="1" fillId="12" borderId="64" xfId="0" applyNumberFormat="1" applyFont="1" applyFill="1" applyBorder="1"/>
    <xf numFmtId="5" fontId="1" fillId="22" borderId="75" xfId="0" applyNumberFormat="1" applyFont="1" applyFill="1" applyBorder="1" applyAlignment="1">
      <alignment horizontal="center"/>
    </xf>
    <xf numFmtId="5" fontId="1" fillId="23" borderId="16" xfId="0" applyNumberFormat="1" applyFont="1" applyFill="1" applyBorder="1"/>
    <xf numFmtId="5" fontId="1" fillId="23" borderId="76" xfId="0" applyNumberFormat="1" applyFont="1" applyFill="1" applyBorder="1"/>
    <xf numFmtId="164" fontId="1" fillId="24" borderId="56" xfId="0" applyFont="1" applyFill="1" applyBorder="1" applyAlignment="1">
      <alignment horizontal="left"/>
    </xf>
    <xf numFmtId="164" fontId="1" fillId="20" borderId="57" xfId="0" applyFont="1" applyFill="1" applyBorder="1" applyAlignment="1">
      <alignment horizontal="left"/>
    </xf>
    <xf numFmtId="164" fontId="1" fillId="20" borderId="60" xfId="0" applyFont="1" applyFill="1" applyBorder="1" applyAlignment="1">
      <alignment horizontal="left"/>
    </xf>
    <xf numFmtId="5" fontId="1" fillId="22" borderId="64" xfId="0" applyNumberFormat="1" applyFont="1" applyFill="1" applyBorder="1" applyAlignment="1">
      <alignment horizontal="center"/>
    </xf>
    <xf numFmtId="10" fontId="1" fillId="20" borderId="58" xfId="0" applyNumberFormat="1" applyFont="1" applyFill="1" applyBorder="1" applyAlignment="1">
      <alignment horizontal="left"/>
    </xf>
    <xf numFmtId="5" fontId="48" fillId="0" borderId="62" xfId="0" applyNumberFormat="1" applyFont="1" applyBorder="1" applyAlignment="1">
      <alignment horizontal="center"/>
    </xf>
    <xf numFmtId="7" fontId="48" fillId="0" borderId="62" xfId="0" applyNumberFormat="1" applyFont="1" applyBorder="1" applyAlignment="1">
      <alignment horizontal="center"/>
    </xf>
    <xf numFmtId="5" fontId="48" fillId="0" borderId="77" xfId="0" applyNumberFormat="1" applyFont="1" applyBorder="1" applyAlignment="1">
      <alignment horizontal="center"/>
    </xf>
    <xf numFmtId="5" fontId="48" fillId="0" borderId="63" xfId="0" applyNumberFormat="1" applyFont="1" applyBorder="1" applyAlignment="1">
      <alignment horizontal="center"/>
    </xf>
    <xf numFmtId="7" fontId="48" fillId="0" borderId="63" xfId="0" applyNumberFormat="1" applyFont="1" applyBorder="1" applyAlignment="1">
      <alignment horizontal="center"/>
    </xf>
    <xf numFmtId="5" fontId="48" fillId="0" borderId="78" xfId="0" applyNumberFormat="1" applyFont="1" applyBorder="1" applyAlignment="1">
      <alignment horizontal="center"/>
    </xf>
    <xf numFmtId="5" fontId="1" fillId="21" borderId="64" xfId="0" applyNumberFormat="1" applyFont="1" applyFill="1" applyBorder="1" applyAlignment="1">
      <alignment horizontal="right"/>
    </xf>
    <xf numFmtId="5" fontId="47" fillId="0" borderId="79" xfId="0" applyNumberFormat="1" applyFont="1" applyBorder="1" applyAlignment="1">
      <alignment horizontal="center"/>
    </xf>
    <xf numFmtId="7" fontId="47" fillId="0" borderId="79" xfId="0" applyNumberFormat="1" applyFont="1" applyBorder="1" applyAlignment="1">
      <alignment horizontal="center"/>
    </xf>
    <xf numFmtId="5" fontId="47" fillId="0" borderId="80" xfId="0" applyNumberFormat="1" applyFont="1" applyBorder="1" applyAlignment="1">
      <alignment horizontal="center"/>
    </xf>
    <xf numFmtId="164" fontId="31" fillId="0" borderId="4" xfId="0" applyFont="1" applyBorder="1" applyAlignment="1">
      <alignment horizontal="center" vertical="center"/>
    </xf>
    <xf numFmtId="0" fontId="35" fillId="0" borderId="0" xfId="0" applyNumberFormat="1" applyFont="1"/>
    <xf numFmtId="0" fontId="1" fillId="0" borderId="81" xfId="0" applyNumberFormat="1" applyFont="1" applyBorder="1" applyAlignment="1">
      <alignment horizontal="center"/>
    </xf>
    <xf numFmtId="5" fontId="1" fillId="25" borderId="64" xfId="0" applyNumberFormat="1" applyFont="1" applyFill="1" applyBorder="1"/>
    <xf numFmtId="164" fontId="1" fillId="0" borderId="81" xfId="0" applyFont="1" applyBorder="1" applyAlignment="1">
      <alignment horizontal="center"/>
    </xf>
    <xf numFmtId="5" fontId="1" fillId="0" borderId="81" xfId="0" applyNumberFormat="1" applyFont="1" applyBorder="1" applyAlignment="1">
      <alignment horizontal="centerContinuous"/>
    </xf>
    <xf numFmtId="164" fontId="1" fillId="0" borderId="81" xfId="0" applyFont="1" applyBorder="1" applyAlignment="1">
      <alignment horizontal="left"/>
    </xf>
    <xf numFmtId="10" fontId="21" fillId="9" borderId="22" xfId="0" applyNumberFormat="1" applyFont="1" applyFill="1" applyBorder="1" applyAlignment="1">
      <alignment vertical="center"/>
    </xf>
    <xf numFmtId="164" fontId="25" fillId="14" borderId="51" xfId="0" applyFont="1" applyFill="1" applyBorder="1" applyAlignment="1">
      <alignment horizontal="center" wrapText="1"/>
    </xf>
    <xf numFmtId="164" fontId="25" fillId="14" borderId="13" xfId="0" applyFont="1" applyFill="1" applyBorder="1" applyAlignment="1">
      <alignment horizontal="center" wrapText="1"/>
    </xf>
    <xf numFmtId="0" fontId="10" fillId="7" borderId="57" xfId="0" applyNumberFormat="1" applyFont="1" applyFill="1" applyBorder="1" applyAlignment="1">
      <alignment horizontal="left" vertical="center" wrapText="1"/>
    </xf>
    <xf numFmtId="0" fontId="10" fillId="8" borderId="58" xfId="0" applyNumberFormat="1" applyFont="1" applyFill="1" applyBorder="1" applyAlignment="1">
      <alignment horizontal="left" vertical="center" wrapText="1"/>
    </xf>
    <xf numFmtId="0" fontId="10" fillId="7" borderId="58" xfId="0" applyNumberFormat="1" applyFont="1" applyFill="1" applyBorder="1" applyAlignment="1">
      <alignment horizontal="left" vertical="center" wrapText="1"/>
    </xf>
    <xf numFmtId="0" fontId="10" fillId="17" borderId="58" xfId="0" applyNumberFormat="1" applyFont="1" applyFill="1" applyBorder="1" applyAlignment="1">
      <alignment horizontal="left" vertical="center" wrapText="1"/>
    </xf>
    <xf numFmtId="0" fontId="10" fillId="20" borderId="59" xfId="0" applyNumberFormat="1" applyFont="1" applyFill="1" applyBorder="1" applyAlignment="1">
      <alignment horizontal="left" vertical="center"/>
    </xf>
    <xf numFmtId="10" fontId="1" fillId="7" borderId="82" xfId="0" applyNumberFormat="1" applyFont="1" applyFill="1" applyBorder="1" applyAlignment="1">
      <alignment horizontal="right" vertical="center" wrapText="1"/>
    </xf>
    <xf numFmtId="10" fontId="1" fillId="8" borderId="53" xfId="0" applyNumberFormat="1" applyFont="1" applyFill="1" applyBorder="1" applyAlignment="1">
      <alignment horizontal="right" vertical="center" wrapText="1"/>
    </xf>
    <xf numFmtId="10" fontId="1" fillId="7" borderId="53" xfId="0" applyNumberFormat="1" applyFont="1" applyFill="1" applyBorder="1" applyAlignment="1">
      <alignment horizontal="right" vertical="center" wrapText="1"/>
    </xf>
    <xf numFmtId="10" fontId="1" fillId="9" borderId="53" xfId="0" applyNumberFormat="1" applyFont="1" applyFill="1" applyBorder="1" applyAlignment="1">
      <alignment horizontal="right" vertical="center" wrapText="1"/>
    </xf>
    <xf numFmtId="10" fontId="1" fillId="9" borderId="65" xfId="0" applyNumberFormat="1" applyFont="1" applyFill="1" applyBorder="1" applyAlignment="1">
      <alignment horizontal="right" vertical="center" wrapText="1"/>
    </xf>
    <xf numFmtId="10" fontId="21" fillId="7" borderId="53" xfId="0" applyNumberFormat="1" applyFont="1" applyFill="1" applyBorder="1" applyAlignment="1">
      <alignment horizontal="right" vertical="center"/>
    </xf>
    <xf numFmtId="10" fontId="46" fillId="8" borderId="53" xfId="0" applyNumberFormat="1" applyFont="1" applyFill="1" applyBorder="1" applyAlignment="1" applyProtection="1">
      <alignment horizontal="right" vertical="center"/>
      <protection locked="0"/>
    </xf>
    <xf numFmtId="10" fontId="1" fillId="26" borderId="38" xfId="0" applyNumberFormat="1" applyFont="1" applyFill="1" applyBorder="1" applyAlignment="1">
      <alignment horizontal="right"/>
    </xf>
    <xf numFmtId="10" fontId="1" fillId="26" borderId="39" xfId="0" applyNumberFormat="1" applyFont="1" applyFill="1" applyBorder="1" applyAlignment="1">
      <alignment horizontal="right"/>
    </xf>
    <xf numFmtId="164" fontId="1" fillId="26" borderId="61" xfId="0" applyFont="1" applyFill="1" applyBorder="1" applyAlignment="1">
      <alignment horizontal="right"/>
    </xf>
    <xf numFmtId="164" fontId="1" fillId="27" borderId="38" xfId="0" applyFont="1" applyFill="1" applyBorder="1" applyAlignment="1">
      <alignment horizontal="right"/>
    </xf>
    <xf numFmtId="10" fontId="1" fillId="26" borderId="83" xfId="0" applyNumberFormat="1" applyFont="1" applyFill="1" applyBorder="1" applyAlignment="1">
      <alignment horizontal="right"/>
    </xf>
    <xf numFmtId="10" fontId="1" fillId="26" borderId="84" xfId="0" applyNumberFormat="1" applyFont="1" applyFill="1" applyBorder="1" applyAlignment="1">
      <alignment horizontal="right"/>
    </xf>
    <xf numFmtId="10" fontId="1" fillId="26" borderId="85" xfId="0" applyNumberFormat="1" applyFont="1" applyFill="1" applyBorder="1" applyAlignment="1">
      <alignment horizontal="right"/>
    </xf>
    <xf numFmtId="10" fontId="1" fillId="28" borderId="40" xfId="0" applyNumberFormat="1" applyFont="1" applyFill="1" applyBorder="1" applyAlignment="1">
      <alignment horizontal="right"/>
    </xf>
    <xf numFmtId="10" fontId="1" fillId="29" borderId="40" xfId="0" applyNumberFormat="1" applyFont="1" applyFill="1" applyBorder="1" applyAlignment="1">
      <alignment horizontal="right"/>
    </xf>
    <xf numFmtId="10" fontId="1" fillId="30" borderId="40" xfId="0" applyNumberFormat="1" applyFont="1" applyFill="1" applyBorder="1" applyAlignment="1">
      <alignment horizontal="right"/>
    </xf>
    <xf numFmtId="10" fontId="1" fillId="31" borderId="40" xfId="0" applyNumberFormat="1" applyFont="1" applyFill="1" applyBorder="1" applyAlignment="1">
      <alignment horizontal="right"/>
    </xf>
    <xf numFmtId="10" fontId="1" fillId="22" borderId="40" xfId="0" applyNumberFormat="1" applyFont="1" applyFill="1" applyBorder="1" applyAlignment="1">
      <alignment horizontal="right"/>
    </xf>
    <xf numFmtId="10" fontId="1" fillId="25" borderId="40" xfId="0" applyNumberFormat="1" applyFont="1" applyFill="1" applyBorder="1" applyAlignment="1">
      <alignment horizontal="right"/>
    </xf>
    <xf numFmtId="49" fontId="1" fillId="9" borderId="40" xfId="0" applyNumberFormat="1" applyFont="1" applyFill="1" applyBorder="1" applyAlignment="1">
      <alignment horizontal="right" vertical="center" wrapText="1"/>
    </xf>
    <xf numFmtId="10" fontId="1" fillId="28" borderId="34" xfId="0" applyNumberFormat="1" applyFont="1" applyFill="1" applyBorder="1" applyAlignment="1">
      <alignment horizontal="right"/>
    </xf>
    <xf numFmtId="10" fontId="1" fillId="29" borderId="34" xfId="0" applyNumberFormat="1" applyFont="1" applyFill="1" applyBorder="1" applyAlignment="1">
      <alignment horizontal="right"/>
    </xf>
    <xf numFmtId="10" fontId="1" fillId="22" borderId="86" xfId="0" applyNumberFormat="1" applyFont="1" applyFill="1" applyBorder="1" applyAlignment="1">
      <alignment horizontal="right"/>
    </xf>
    <xf numFmtId="10" fontId="1" fillId="32" borderId="40" xfId="0" applyNumberFormat="1" applyFont="1" applyFill="1" applyBorder="1" applyAlignment="1">
      <alignment horizontal="right"/>
    </xf>
    <xf numFmtId="10" fontId="1" fillId="25" borderId="36" xfId="0" applyNumberFormat="1" applyFont="1" applyFill="1" applyBorder="1" applyAlignment="1">
      <alignment horizontal="right"/>
    </xf>
    <xf numFmtId="10" fontId="1" fillId="25" borderId="86" xfId="0" applyNumberFormat="1" applyFont="1" applyFill="1" applyBorder="1" applyAlignment="1">
      <alignment horizontal="right"/>
    </xf>
    <xf numFmtId="5" fontId="1" fillId="9" borderId="36" xfId="0" applyNumberFormat="1" applyFont="1" applyFill="1" applyBorder="1" applyAlignment="1">
      <alignment horizontal="right"/>
    </xf>
    <xf numFmtId="0" fontId="1" fillId="9" borderId="86" xfId="0" applyNumberFormat="1" applyFont="1" applyFill="1" applyBorder="1" applyAlignment="1">
      <alignment horizontal="right"/>
    </xf>
    <xf numFmtId="10" fontId="1" fillId="9" borderId="40" xfId="0" applyNumberFormat="1" applyFont="1" applyFill="1" applyBorder="1" applyAlignment="1">
      <alignment horizontal="right"/>
    </xf>
    <xf numFmtId="5" fontId="49" fillId="0" borderId="38" xfId="0" applyNumberFormat="1" applyFont="1" applyBorder="1" applyAlignment="1">
      <alignment horizontal="center"/>
    </xf>
    <xf numFmtId="5" fontId="49" fillId="0" borderId="39" xfId="0" applyNumberFormat="1" applyFont="1" applyBorder="1" applyAlignment="1">
      <alignment horizontal="center"/>
    </xf>
    <xf numFmtId="10" fontId="1" fillId="12" borderId="34" xfId="0" applyNumberFormat="1" applyFont="1" applyFill="1" applyBorder="1" applyAlignment="1">
      <alignment horizontal="right"/>
    </xf>
    <xf numFmtId="164" fontId="50" fillId="0" borderId="87" xfId="0" applyFont="1" applyBorder="1" applyAlignment="1">
      <alignment horizontal="left"/>
    </xf>
    <xf numFmtId="5" fontId="50" fillId="0" borderId="88" xfId="0" applyNumberFormat="1" applyFont="1" applyBorder="1" applyAlignment="1">
      <alignment horizontal="center"/>
    </xf>
    <xf numFmtId="5" fontId="50" fillId="0" borderId="89" xfId="0" applyNumberFormat="1" applyFont="1" applyBorder="1" applyAlignment="1">
      <alignment horizontal="center"/>
    </xf>
    <xf numFmtId="5" fontId="50" fillId="0" borderId="87" xfId="0" applyNumberFormat="1" applyFont="1" applyBorder="1" applyAlignment="1">
      <alignment horizontal="center"/>
    </xf>
    <xf numFmtId="164" fontId="7" fillId="17" borderId="40" xfId="0" applyFont="1" applyFill="1" applyBorder="1" applyAlignment="1">
      <alignment horizontal="center"/>
    </xf>
    <xf numFmtId="5" fontId="7" fillId="17" borderId="84" xfId="0" applyNumberFormat="1" applyFont="1" applyFill="1" applyBorder="1"/>
    <xf numFmtId="164" fontId="1" fillId="20" borderId="83" xfId="0" applyFont="1" applyFill="1" applyBorder="1" applyAlignment="1">
      <alignment horizontal="left"/>
    </xf>
    <xf numFmtId="10" fontId="1" fillId="20" borderId="53" xfId="0" applyNumberFormat="1" applyFont="1" applyFill="1" applyBorder="1" applyAlignment="1">
      <alignment horizontal="right" vertical="center" wrapText="1"/>
    </xf>
    <xf numFmtId="165" fontId="1" fillId="9" borderId="90" xfId="0" applyNumberFormat="1" applyFont="1" applyFill="1" applyBorder="1" applyAlignment="1">
      <alignment horizontal="center"/>
    </xf>
    <xf numFmtId="165" fontId="1" fillId="9" borderId="91" xfId="0" applyNumberFormat="1" applyFont="1" applyFill="1" applyBorder="1"/>
    <xf numFmtId="165" fontId="1" fillId="9" borderId="84" xfId="0" applyNumberFormat="1" applyFont="1" applyFill="1" applyBorder="1"/>
    <xf numFmtId="165" fontId="1" fillId="9" borderId="92" xfId="0" applyNumberFormat="1" applyFont="1" applyFill="1" applyBorder="1"/>
    <xf numFmtId="165" fontId="1" fillId="9" borderId="93" xfId="0" applyNumberFormat="1" applyFont="1" applyFill="1" applyBorder="1" applyAlignment="1">
      <alignment horizontal="centerContinuous"/>
    </xf>
    <xf numFmtId="164" fontId="1" fillId="14" borderId="57" xfId="0" applyFont="1" applyFill="1" applyBorder="1" applyAlignment="1">
      <alignment horizontal="left"/>
    </xf>
    <xf numFmtId="164" fontId="1" fillId="14" borderId="59" xfId="0" applyFont="1" applyFill="1" applyBorder="1" applyAlignment="1">
      <alignment horizontal="left"/>
    </xf>
    <xf numFmtId="164" fontId="1" fillId="14" borderId="60" xfId="0" applyFont="1" applyFill="1" applyBorder="1" applyAlignment="1">
      <alignment horizontal="left"/>
    </xf>
    <xf numFmtId="164" fontId="1" fillId="14" borderId="58" xfId="0" applyFont="1" applyFill="1" applyBorder="1" applyAlignment="1">
      <alignment horizontal="left"/>
    </xf>
    <xf numFmtId="164" fontId="7" fillId="17" borderId="36" xfId="0" applyFont="1" applyFill="1" applyBorder="1" applyAlignment="1">
      <alignment horizontal="right"/>
    </xf>
    <xf numFmtId="164" fontId="7" fillId="17" borderId="94" xfId="0" applyFont="1" applyFill="1" applyBorder="1" applyAlignment="1">
      <alignment horizontal="right"/>
    </xf>
    <xf numFmtId="5" fontId="7" fillId="17" borderId="93" xfId="0" applyNumberFormat="1" applyFont="1" applyFill="1" applyBorder="1"/>
    <xf numFmtId="164" fontId="7" fillId="17" borderId="92" xfId="0" applyFont="1" applyFill="1" applyBorder="1" applyAlignment="1">
      <alignment horizontal="right"/>
    </xf>
    <xf numFmtId="0" fontId="1" fillId="0" borderId="60" xfId="0" applyNumberFormat="1" applyFont="1" applyBorder="1"/>
    <xf numFmtId="164" fontId="1" fillId="13" borderId="53" xfId="0" applyFont="1" applyFill="1" applyBorder="1"/>
    <xf numFmtId="5" fontId="1" fillId="0" borderId="60" xfId="0" applyNumberFormat="1" applyFont="1" applyBorder="1"/>
    <xf numFmtId="0" fontId="7" fillId="0" borderId="60" xfId="0" applyNumberFormat="1" applyFont="1" applyBorder="1"/>
    <xf numFmtId="10" fontId="1" fillId="7" borderId="95" xfId="0" applyNumberFormat="1" applyFont="1" applyFill="1" applyBorder="1" applyAlignment="1">
      <alignment horizontal="right" vertical="center" wrapText="1"/>
    </xf>
    <xf numFmtId="10" fontId="1" fillId="8" borderId="64" xfId="0" applyNumberFormat="1" applyFont="1" applyFill="1" applyBorder="1" applyAlignment="1">
      <alignment horizontal="right" vertical="center" wrapText="1"/>
    </xf>
    <xf numFmtId="10" fontId="1" fillId="8" borderId="75" xfId="0" applyNumberFormat="1" applyFont="1" applyFill="1" applyBorder="1" applyAlignment="1">
      <alignment horizontal="right" vertical="center" wrapText="1"/>
    </xf>
    <xf numFmtId="10" fontId="1" fillId="7" borderId="64" xfId="0" applyNumberFormat="1" applyFont="1" applyFill="1" applyBorder="1" applyAlignment="1">
      <alignment horizontal="right" vertical="center" wrapText="1"/>
    </xf>
    <xf numFmtId="10" fontId="1" fillId="7" borderId="75" xfId="0" applyNumberFormat="1" applyFont="1" applyFill="1" applyBorder="1" applyAlignment="1">
      <alignment horizontal="right" vertical="center" wrapText="1"/>
    </xf>
    <xf numFmtId="10" fontId="1" fillId="9" borderId="75" xfId="0" applyNumberFormat="1" applyFont="1" applyFill="1" applyBorder="1" applyAlignment="1">
      <alignment horizontal="right" vertical="center" wrapText="1"/>
    </xf>
    <xf numFmtId="10" fontId="1" fillId="20" borderId="73" xfId="0" applyNumberFormat="1" applyFont="1" applyFill="1" applyBorder="1" applyAlignment="1">
      <alignment horizontal="right" vertical="center" wrapText="1"/>
    </xf>
    <xf numFmtId="10" fontId="1" fillId="17" borderId="53" xfId="0" applyNumberFormat="1" applyFont="1" applyFill="1" applyBorder="1" applyAlignment="1">
      <alignment horizontal="right" vertical="center" wrapText="1"/>
    </xf>
    <xf numFmtId="10" fontId="1" fillId="17" borderId="73" xfId="0" applyNumberFormat="1" applyFont="1" applyFill="1" applyBorder="1" applyAlignment="1">
      <alignment horizontal="right" vertical="center" wrapText="1"/>
    </xf>
    <xf numFmtId="10" fontId="1" fillId="17" borderId="64" xfId="0" applyNumberFormat="1" applyFont="1" applyFill="1" applyBorder="1" applyAlignment="1">
      <alignment horizontal="right" vertical="center" wrapText="1"/>
    </xf>
    <xf numFmtId="10" fontId="1" fillId="17" borderId="75" xfId="0" applyNumberFormat="1" applyFont="1" applyFill="1" applyBorder="1" applyAlignment="1">
      <alignment horizontal="right" vertical="center" wrapText="1"/>
    </xf>
    <xf numFmtId="5" fontId="6" fillId="8" borderId="3" xfId="14" applyNumberFormat="1" applyFont="1" applyFill="1" applyBorder="1"/>
    <xf numFmtId="5" fontId="6" fillId="8" borderId="96" xfId="14" applyNumberFormat="1" applyFont="1" applyFill="1" applyBorder="1"/>
    <xf numFmtId="37" fontId="7" fillId="0" borderId="0" xfId="14" applyNumberFormat="1" applyFont="1"/>
    <xf numFmtId="10" fontId="9" fillId="8" borderId="4" xfId="0" applyNumberFormat="1" applyFont="1" applyFill="1" applyBorder="1" applyAlignment="1">
      <alignment horizontal="center"/>
    </xf>
    <xf numFmtId="10" fontId="9" fillId="7" borderId="4" xfId="0" applyNumberFormat="1" applyFont="1" applyFill="1" applyBorder="1" applyAlignment="1">
      <alignment horizontal="center"/>
    </xf>
    <xf numFmtId="10" fontId="9" fillId="7" borderId="4" xfId="0" applyNumberFormat="1" applyFont="1" applyFill="1" applyBorder="1" applyAlignment="1">
      <alignment horizontal="center" vertical="center"/>
    </xf>
    <xf numFmtId="10" fontId="9" fillId="8" borderId="4" xfId="0" applyNumberFormat="1" applyFont="1" applyFill="1" applyBorder="1" applyAlignment="1">
      <alignment horizontal="center" vertical="center"/>
    </xf>
    <xf numFmtId="0" fontId="7" fillId="17" borderId="97" xfId="0" applyNumberFormat="1" applyFont="1" applyFill="1" applyBorder="1" applyAlignment="1">
      <alignment horizontal="center"/>
    </xf>
    <xf numFmtId="0" fontId="7" fillId="7" borderId="82" xfId="0" applyNumberFormat="1" applyFont="1" applyFill="1" applyBorder="1" applyAlignment="1">
      <alignment horizontal="center"/>
    </xf>
    <xf numFmtId="165" fontId="7" fillId="17" borderId="98" xfId="0" applyNumberFormat="1" applyFont="1" applyFill="1" applyBorder="1" applyAlignment="1">
      <alignment horizontal="center"/>
    </xf>
    <xf numFmtId="165" fontId="7" fillId="7" borderId="72" xfId="0" applyNumberFormat="1" applyFont="1" applyFill="1" applyBorder="1" applyAlignment="1">
      <alignment horizontal="center"/>
    </xf>
    <xf numFmtId="5" fontId="1" fillId="0" borderId="63" xfId="0" applyNumberFormat="1" applyFont="1" applyBorder="1" applyAlignment="1">
      <alignment horizontal="center"/>
    </xf>
    <xf numFmtId="5" fontId="7" fillId="14" borderId="99" xfId="0" applyNumberFormat="1" applyFont="1" applyFill="1" applyBorder="1"/>
    <xf numFmtId="0" fontId="1" fillId="0" borderId="0" xfId="14" applyFont="1"/>
    <xf numFmtId="49" fontId="16" fillId="0" borderId="0" xfId="14" applyNumberFormat="1" applyFont="1"/>
    <xf numFmtId="5" fontId="35" fillId="33" borderId="65" xfId="0" applyNumberFormat="1" applyFont="1" applyFill="1" applyBorder="1" applyProtection="1">
      <protection locked="0"/>
    </xf>
    <xf numFmtId="37" fontId="7" fillId="0" borderId="0" xfId="14" applyNumberFormat="1" applyFont="1" applyAlignment="1">
      <alignment horizontal="center"/>
    </xf>
    <xf numFmtId="5" fontId="1" fillId="14" borderId="64" xfId="0" applyNumberFormat="1" applyFont="1" applyFill="1" applyBorder="1"/>
    <xf numFmtId="5" fontId="1" fillId="14" borderId="65" xfId="0" applyNumberFormat="1" applyFont="1" applyFill="1" applyBorder="1"/>
    <xf numFmtId="5" fontId="1" fillId="14" borderId="69" xfId="0" applyNumberFormat="1" applyFont="1" applyFill="1" applyBorder="1"/>
    <xf numFmtId="5" fontId="1" fillId="14" borderId="100" xfId="0" applyNumberFormat="1" applyFont="1" applyFill="1" applyBorder="1"/>
    <xf numFmtId="5" fontId="1" fillId="14" borderId="63" xfId="0" applyNumberFormat="1" applyFont="1" applyFill="1" applyBorder="1"/>
    <xf numFmtId="5" fontId="1" fillId="14" borderId="53" xfId="0" applyNumberFormat="1" applyFont="1" applyFill="1" applyBorder="1"/>
    <xf numFmtId="5" fontId="1" fillId="14" borderId="70" xfId="0" applyNumberFormat="1" applyFont="1" applyFill="1" applyBorder="1"/>
    <xf numFmtId="10" fontId="43" fillId="0" borderId="101" xfId="0" applyNumberFormat="1" applyFont="1" applyBorder="1" applyAlignment="1" applyProtection="1">
      <alignment horizontal="center" vertical="center"/>
      <protection locked="0"/>
    </xf>
    <xf numFmtId="10" fontId="10" fillId="0" borderId="27" xfId="0" applyNumberFormat="1" applyFont="1" applyBorder="1" applyAlignment="1">
      <alignment horizontal="center" vertical="center"/>
    </xf>
    <xf numFmtId="10" fontId="10" fillId="0" borderId="4" xfId="0" applyNumberFormat="1" applyFont="1" applyBorder="1" applyAlignment="1">
      <alignment horizontal="center" vertical="center"/>
    </xf>
    <xf numFmtId="10" fontId="10" fillId="0" borderId="101" xfId="0" applyNumberFormat="1" applyFont="1" applyBorder="1" applyAlignment="1">
      <alignment horizontal="center" vertical="center"/>
    </xf>
    <xf numFmtId="10" fontId="10" fillId="0" borderId="102" xfId="0" applyNumberFormat="1" applyFont="1" applyBorder="1" applyAlignment="1">
      <alignment horizontal="center" vertical="center"/>
    </xf>
    <xf numFmtId="10" fontId="10" fillId="0" borderId="103" xfId="0" applyNumberFormat="1" applyFont="1" applyBorder="1" applyAlignment="1">
      <alignment horizontal="center" vertical="center"/>
    </xf>
    <xf numFmtId="0" fontId="10" fillId="34" borderId="58" xfId="0" applyNumberFormat="1" applyFont="1" applyFill="1" applyBorder="1" applyAlignment="1">
      <alignment horizontal="left" vertical="center" wrapText="1"/>
    </xf>
    <xf numFmtId="10" fontId="1" fillId="34" borderId="53" xfId="0" applyNumberFormat="1" applyFont="1" applyFill="1" applyBorder="1" applyAlignment="1">
      <alignment horizontal="right" vertical="center" wrapText="1"/>
    </xf>
    <xf numFmtId="10" fontId="1" fillId="34" borderId="64" xfId="0" applyNumberFormat="1" applyFont="1" applyFill="1" applyBorder="1" applyAlignment="1">
      <alignment horizontal="right" vertical="center" wrapText="1"/>
    </xf>
    <xf numFmtId="10" fontId="1" fillId="35" borderId="34" xfId="0" applyNumberFormat="1" applyFont="1" applyFill="1" applyBorder="1" applyAlignment="1">
      <alignment horizontal="right"/>
    </xf>
    <xf numFmtId="10" fontId="1" fillId="36" borderId="40" xfId="0" applyNumberFormat="1" applyFont="1" applyFill="1" applyBorder="1" applyAlignment="1">
      <alignment horizontal="right"/>
    </xf>
    <xf numFmtId="164" fontId="1" fillId="34" borderId="92" xfId="0" applyFont="1" applyFill="1" applyBorder="1" applyAlignment="1">
      <alignment horizontal="left"/>
    </xf>
    <xf numFmtId="165" fontId="1" fillId="34" borderId="90" xfId="0" applyNumberFormat="1" applyFont="1" applyFill="1" applyBorder="1"/>
    <xf numFmtId="165" fontId="7" fillId="34" borderId="84" xfId="0" applyNumberFormat="1" applyFont="1" applyFill="1" applyBorder="1"/>
    <xf numFmtId="164" fontId="1" fillId="7" borderId="94" xfId="0" applyFont="1" applyFill="1" applyBorder="1" applyAlignment="1">
      <alignment horizontal="left"/>
    </xf>
    <xf numFmtId="165" fontId="1" fillId="7" borderId="91" xfId="0" applyNumberFormat="1" applyFont="1" applyFill="1" applyBorder="1"/>
    <xf numFmtId="165" fontId="1" fillId="7" borderId="93" xfId="0" applyNumberFormat="1" applyFont="1" applyFill="1" applyBorder="1"/>
    <xf numFmtId="165" fontId="7" fillId="7" borderId="94" xfId="0" applyNumberFormat="1" applyFont="1" applyFill="1" applyBorder="1"/>
    <xf numFmtId="5" fontId="7" fillId="34" borderId="95" xfId="0" applyNumberFormat="1" applyFont="1" applyFill="1" applyBorder="1" applyAlignment="1">
      <alignment horizontal="center"/>
    </xf>
    <xf numFmtId="165" fontId="7" fillId="34" borderId="74" xfId="0" applyNumberFormat="1" applyFont="1" applyFill="1" applyBorder="1" applyAlignment="1">
      <alignment horizontal="center"/>
    </xf>
    <xf numFmtId="37" fontId="7" fillId="0" borderId="0" xfId="14" applyNumberFormat="1" applyFont="1" applyAlignment="1">
      <alignment horizontal="right"/>
    </xf>
    <xf numFmtId="5" fontId="6" fillId="0" borderId="0" xfId="14" applyNumberFormat="1" applyFont="1" applyAlignment="1">
      <alignment horizontal="right"/>
    </xf>
    <xf numFmtId="49" fontId="16" fillId="0" borderId="0" xfId="14" applyNumberFormat="1" applyFont="1" applyAlignment="1">
      <alignment horizontal="center"/>
    </xf>
    <xf numFmtId="0" fontId="6" fillId="0" borderId="0" xfId="14" applyFont="1"/>
    <xf numFmtId="7" fontId="10" fillId="0" borderId="0" xfId="0" applyNumberFormat="1" applyFont="1" applyAlignment="1">
      <alignment horizontal="right"/>
    </xf>
    <xf numFmtId="164" fontId="10" fillId="0" borderId="0" xfId="0" applyFont="1" applyAlignment="1">
      <alignment horizontal="right"/>
    </xf>
    <xf numFmtId="0" fontId="10" fillId="0" borderId="0" xfId="0" applyNumberFormat="1" applyFont="1" applyAlignment="1">
      <alignment horizontal="left"/>
    </xf>
    <xf numFmtId="167" fontId="10" fillId="0" borderId="0" xfId="0" applyNumberFormat="1" applyFont="1" applyAlignment="1">
      <alignment horizontal="right"/>
    </xf>
    <xf numFmtId="164" fontId="1" fillId="0" borderId="0" xfId="0" applyFont="1" applyAlignment="1">
      <alignment horizontal="right"/>
    </xf>
    <xf numFmtId="0" fontId="51" fillId="0" borderId="0" xfId="0" applyNumberFormat="1" applyFont="1" applyAlignment="1">
      <alignment horizontal="left"/>
    </xf>
    <xf numFmtId="7" fontId="1" fillId="0" borderId="0" xfId="0" applyNumberFormat="1" applyFont="1" applyAlignment="1">
      <alignment horizontal="right"/>
    </xf>
    <xf numFmtId="164" fontId="1" fillId="0" borderId="105" xfId="0" applyFont="1" applyBorder="1" applyAlignment="1">
      <alignment horizontal="right"/>
    </xf>
    <xf numFmtId="5" fontId="1" fillId="0" borderId="81" xfId="0" applyNumberFormat="1" applyFont="1" applyBorder="1"/>
    <xf numFmtId="5" fontId="1" fillId="0" borderId="81" xfId="0" applyNumberFormat="1" applyFont="1" applyBorder="1" applyAlignment="1">
      <alignment horizontal="center"/>
    </xf>
    <xf numFmtId="49" fontId="10" fillId="0" borderId="0" xfId="0" applyNumberFormat="1" applyFont="1" applyAlignment="1">
      <alignment horizontal="left" vertical="center" wrapText="1"/>
    </xf>
    <xf numFmtId="164" fontId="52" fillId="0" borderId="0" xfId="0" applyFont="1"/>
    <xf numFmtId="5" fontId="35" fillId="9" borderId="72" xfId="0" applyNumberFormat="1" applyFont="1" applyFill="1" applyBorder="1"/>
    <xf numFmtId="164" fontId="10" fillId="0" borderId="11" xfId="0" applyFont="1" applyBorder="1" applyAlignment="1">
      <alignment horizontal="right"/>
    </xf>
    <xf numFmtId="0" fontId="5" fillId="0" borderId="0" xfId="14" applyFont="1" applyAlignment="1">
      <alignment horizontal="left" vertical="center"/>
    </xf>
    <xf numFmtId="0" fontId="10" fillId="0" borderId="6" xfId="0" applyNumberFormat="1" applyFont="1" applyBorder="1" applyAlignment="1">
      <alignment horizontal="left"/>
    </xf>
    <xf numFmtId="2" fontId="46" fillId="9" borderId="28" xfId="0" applyNumberFormat="1" applyFont="1" applyFill="1" applyBorder="1" applyAlignment="1">
      <alignment horizontal="right" vertical="center" wrapText="1"/>
    </xf>
    <xf numFmtId="10" fontId="21" fillId="16" borderId="22" xfId="0" applyNumberFormat="1" applyFont="1" applyFill="1" applyBorder="1" applyAlignment="1">
      <alignment vertical="center"/>
    </xf>
    <xf numFmtId="10" fontId="21" fillId="7" borderId="22" xfId="0" applyNumberFormat="1" applyFont="1" applyFill="1" applyBorder="1" applyAlignment="1">
      <alignment vertical="center"/>
    </xf>
    <xf numFmtId="10" fontId="21" fillId="17" borderId="22" xfId="0" applyNumberFormat="1" applyFont="1" applyFill="1" applyBorder="1" applyAlignment="1">
      <alignment vertical="center"/>
    </xf>
    <xf numFmtId="10" fontId="21" fillId="16" borderId="106" xfId="0" applyNumberFormat="1" applyFont="1" applyFill="1" applyBorder="1" applyAlignment="1">
      <alignment vertical="center"/>
    </xf>
    <xf numFmtId="5" fontId="35" fillId="33" borderId="107" xfId="0" applyNumberFormat="1" applyFont="1" applyFill="1" applyBorder="1" applyProtection="1">
      <protection locked="0"/>
    </xf>
    <xf numFmtId="5" fontId="35" fillId="37" borderId="4" xfId="0" applyNumberFormat="1" applyFont="1" applyFill="1" applyBorder="1"/>
    <xf numFmtId="5" fontId="35" fillId="37" borderId="108" xfId="0" applyNumberFormat="1" applyFont="1" applyFill="1" applyBorder="1"/>
    <xf numFmtId="5" fontId="35" fillId="37" borderId="42" xfId="0" applyNumberFormat="1" applyFont="1" applyFill="1" applyBorder="1"/>
    <xf numFmtId="164" fontId="10" fillId="15" borderId="109" xfId="0" applyFont="1" applyFill="1" applyBorder="1" applyAlignment="1">
      <alignment horizontal="center"/>
    </xf>
    <xf numFmtId="164" fontId="26" fillId="0" borderId="109" xfId="0" applyFont="1" applyBorder="1" applyAlignment="1">
      <alignment horizontal="center" vertical="center"/>
    </xf>
    <xf numFmtId="164" fontId="26" fillId="0" borderId="109" xfId="0" applyFont="1" applyBorder="1" applyAlignment="1">
      <alignment horizontal="right" vertical="center"/>
    </xf>
    <xf numFmtId="165" fontId="26" fillId="8" borderId="109" xfId="0" applyNumberFormat="1" applyFont="1" applyFill="1" applyBorder="1" applyAlignment="1">
      <alignment horizontal="center" vertical="center" wrapText="1"/>
    </xf>
    <xf numFmtId="165" fontId="10" fillId="38" borderId="109" xfId="0" applyNumberFormat="1" applyFont="1" applyFill="1" applyBorder="1" applyAlignment="1">
      <alignment vertical="center" wrapText="1"/>
    </xf>
    <xf numFmtId="165" fontId="26" fillId="0" borderId="109" xfId="0" applyNumberFormat="1" applyFont="1" applyBorder="1" applyAlignment="1">
      <alignment horizontal="center" vertical="center" wrapText="1" shrinkToFit="1"/>
    </xf>
    <xf numFmtId="5" fontId="35" fillId="37" borderId="65" xfId="0" applyNumberFormat="1" applyFont="1" applyFill="1" applyBorder="1"/>
    <xf numFmtId="5" fontId="35" fillId="37" borderId="72" xfId="0" applyNumberFormat="1" applyFont="1" applyFill="1" applyBorder="1"/>
    <xf numFmtId="164" fontId="9" fillId="0" borderId="59" xfId="0" applyFont="1" applyBorder="1" applyAlignment="1">
      <alignment horizontal="left" vertical="center"/>
    </xf>
    <xf numFmtId="0" fontId="10" fillId="0" borderId="27" xfId="0" applyNumberFormat="1" applyFont="1" applyBorder="1" applyAlignment="1">
      <alignment vertical="center" wrapText="1" shrinkToFit="1"/>
    </xf>
    <xf numFmtId="0" fontId="10" fillId="0" borderId="4" xfId="0" applyNumberFormat="1" applyFont="1" applyBorder="1" applyAlignment="1">
      <alignment vertical="center" wrapText="1" shrinkToFit="1"/>
    </xf>
    <xf numFmtId="0" fontId="10" fillId="0" borderId="25" xfId="0" applyNumberFormat="1" applyFont="1" applyBorder="1" applyAlignment="1">
      <alignment vertical="center" wrapText="1" shrinkToFit="1"/>
    </xf>
    <xf numFmtId="0" fontId="10" fillId="0" borderId="5" xfId="0" applyNumberFormat="1" applyFont="1" applyBorder="1" applyAlignment="1">
      <alignment vertical="center" wrapText="1" shrinkToFit="1"/>
    </xf>
    <xf numFmtId="5" fontId="35" fillId="37" borderId="110" xfId="0" applyNumberFormat="1" applyFont="1" applyFill="1" applyBorder="1"/>
    <xf numFmtId="5" fontId="7" fillId="14" borderId="111" xfId="0" applyNumberFormat="1" applyFont="1" applyFill="1" applyBorder="1"/>
    <xf numFmtId="5" fontId="7" fillId="38" borderId="110" xfId="0" applyNumberFormat="1" applyFont="1" applyFill="1" applyBorder="1"/>
    <xf numFmtId="5" fontId="55" fillId="33" borderId="82" xfId="0" applyNumberFormat="1" applyFont="1" applyFill="1" applyBorder="1" applyProtection="1">
      <protection locked="0"/>
    </xf>
    <xf numFmtId="5" fontId="55" fillId="33" borderId="53" xfId="0" applyNumberFormat="1" applyFont="1" applyFill="1" applyBorder="1" applyProtection="1">
      <protection locked="0"/>
    </xf>
    <xf numFmtId="5" fontId="55" fillId="33" borderId="65" xfId="0" applyNumberFormat="1" applyFont="1" applyFill="1" applyBorder="1" applyProtection="1">
      <protection locked="0"/>
    </xf>
    <xf numFmtId="5" fontId="55" fillId="33" borderId="107" xfId="0" applyNumberFormat="1" applyFont="1" applyFill="1" applyBorder="1" applyProtection="1">
      <protection locked="0"/>
    </xf>
    <xf numFmtId="5" fontId="55" fillId="33" borderId="99" xfId="0" applyNumberFormat="1" applyFont="1" applyFill="1" applyBorder="1" applyProtection="1">
      <protection locked="0"/>
    </xf>
    <xf numFmtId="5" fontId="55" fillId="33" borderId="112" xfId="0" applyNumberFormat="1" applyFont="1" applyFill="1" applyBorder="1" applyProtection="1">
      <protection locked="0"/>
    </xf>
    <xf numFmtId="5" fontId="55" fillId="33" borderId="113" xfId="0" applyNumberFormat="1" applyFont="1" applyFill="1" applyBorder="1" applyProtection="1">
      <protection locked="0"/>
    </xf>
    <xf numFmtId="5" fontId="55" fillId="33" borderId="105" xfId="0" applyNumberFormat="1" applyFont="1" applyFill="1" applyBorder="1" applyProtection="1">
      <protection locked="0"/>
    </xf>
    <xf numFmtId="164" fontId="55" fillId="0" borderId="104" xfId="0" applyFont="1" applyBorder="1" applyAlignment="1" applyProtection="1">
      <alignment horizontal="left" vertical="center" shrinkToFit="1"/>
      <protection locked="0"/>
    </xf>
    <xf numFmtId="1" fontId="26" fillId="0" borderId="114" xfId="0" applyNumberFormat="1" applyFont="1" applyBorder="1" applyAlignment="1" applyProtection="1">
      <alignment horizontal="center" vertical="center"/>
      <protection locked="0"/>
    </xf>
    <xf numFmtId="5" fontId="35" fillId="33" borderId="104" xfId="0" applyNumberFormat="1" applyFont="1" applyFill="1" applyBorder="1" applyProtection="1">
      <protection locked="0"/>
    </xf>
    <xf numFmtId="5" fontId="7" fillId="14" borderId="55" xfId="0" applyNumberFormat="1" applyFont="1" applyFill="1" applyBorder="1"/>
    <xf numFmtId="5" fontId="55" fillId="33" borderId="108" xfId="0" applyNumberFormat="1" applyFont="1" applyFill="1" applyBorder="1" applyProtection="1">
      <protection locked="0"/>
    </xf>
    <xf numFmtId="5" fontId="55" fillId="33" borderId="42" xfId="0" applyNumberFormat="1" applyFont="1" applyFill="1" applyBorder="1" applyProtection="1">
      <protection locked="0"/>
    </xf>
    <xf numFmtId="5" fontId="35" fillId="37" borderId="107" xfId="0" applyNumberFormat="1" applyFont="1" applyFill="1" applyBorder="1"/>
    <xf numFmtId="5" fontId="35" fillId="37" borderId="115" xfId="0" applyNumberFormat="1" applyFont="1" applyFill="1" applyBorder="1"/>
    <xf numFmtId="165" fontId="1" fillId="16" borderId="99" xfId="0" applyNumberFormat="1" applyFont="1" applyFill="1" applyBorder="1"/>
    <xf numFmtId="164" fontId="1" fillId="39" borderId="99" xfId="0" applyFont="1" applyFill="1" applyBorder="1" applyAlignment="1">
      <alignment horizontal="center"/>
    </xf>
    <xf numFmtId="165" fontId="1" fillId="39" borderId="82" xfId="0" applyNumberFormat="1" applyFont="1" applyFill="1" applyBorder="1"/>
    <xf numFmtId="165" fontId="1" fillId="39" borderId="53" xfId="0" applyNumberFormat="1" applyFont="1" applyFill="1" applyBorder="1"/>
    <xf numFmtId="165" fontId="1" fillId="39" borderId="65" xfId="0" applyNumberFormat="1" applyFont="1" applyFill="1" applyBorder="1"/>
    <xf numFmtId="165" fontId="1" fillId="39" borderId="72" xfId="0" applyNumberFormat="1" applyFont="1" applyFill="1" applyBorder="1"/>
    <xf numFmtId="14" fontId="10" fillId="0" borderId="18" xfId="0" applyNumberFormat="1" applyFont="1" applyBorder="1" applyProtection="1">
      <protection locked="0"/>
    </xf>
    <xf numFmtId="14" fontId="1" fillId="0" borderId="18" xfId="0" applyNumberFormat="1" applyFont="1" applyBorder="1" applyProtection="1">
      <protection locked="0"/>
    </xf>
    <xf numFmtId="5" fontId="10" fillId="0" borderId="63" xfId="0" applyNumberFormat="1" applyFont="1" applyBorder="1" applyAlignment="1">
      <alignment horizontal="center" shrinkToFit="1"/>
    </xf>
    <xf numFmtId="5" fontId="1" fillId="0" borderId="116" xfId="0" applyNumberFormat="1" applyFont="1" applyBorder="1" applyAlignment="1">
      <alignment horizontal="center"/>
    </xf>
    <xf numFmtId="5" fontId="1" fillId="0" borderId="117" xfId="0" applyNumberFormat="1" applyFont="1" applyBorder="1" applyAlignment="1">
      <alignment horizontal="center"/>
    </xf>
    <xf numFmtId="5" fontId="1" fillId="0" borderId="62" xfId="0" applyNumberFormat="1" applyFont="1" applyBorder="1" applyAlignment="1">
      <alignment horizontal="center"/>
    </xf>
    <xf numFmtId="164" fontId="1" fillId="0" borderId="77" xfId="0" applyFont="1" applyBorder="1"/>
    <xf numFmtId="164" fontId="1" fillId="0" borderId="78" xfId="0" applyFont="1" applyBorder="1"/>
    <xf numFmtId="5" fontId="1" fillId="0" borderId="118" xfId="0" applyNumberFormat="1" applyFont="1" applyBorder="1" applyAlignment="1">
      <alignment horizontal="center"/>
    </xf>
    <xf numFmtId="5" fontId="1" fillId="0" borderId="112" xfId="0" applyNumberFormat="1" applyFont="1" applyBorder="1" applyAlignment="1">
      <alignment horizontal="center"/>
    </xf>
    <xf numFmtId="164" fontId="1" fillId="0" borderId="119" xfId="0" applyFont="1" applyBorder="1"/>
    <xf numFmtId="164" fontId="1" fillId="16" borderId="63" xfId="0" applyFont="1" applyFill="1" applyBorder="1" applyAlignment="1">
      <alignment horizontal="center"/>
    </xf>
    <xf numFmtId="5" fontId="35" fillId="33" borderId="82" xfId="0" applyNumberFormat="1" applyFont="1" applyFill="1" applyBorder="1" applyProtection="1">
      <protection locked="0"/>
    </xf>
    <xf numFmtId="5" fontId="35" fillId="33" borderId="108" xfId="0" applyNumberFormat="1" applyFont="1" applyFill="1" applyBorder="1" applyProtection="1">
      <protection locked="0"/>
    </xf>
    <xf numFmtId="5" fontId="35" fillId="37" borderId="91" xfId="0" applyNumberFormat="1" applyFont="1" applyFill="1" applyBorder="1"/>
    <xf numFmtId="5" fontId="35" fillId="33" borderId="120" xfId="0" applyNumberFormat="1" applyFont="1" applyFill="1" applyBorder="1" applyProtection="1">
      <protection locked="0"/>
    </xf>
    <xf numFmtId="165" fontId="1" fillId="16" borderId="77" xfId="0" applyNumberFormat="1" applyFont="1" applyFill="1" applyBorder="1"/>
    <xf numFmtId="165" fontId="1" fillId="16" borderId="73" xfId="0" applyNumberFormat="1" applyFont="1" applyFill="1" applyBorder="1"/>
    <xf numFmtId="5" fontId="35" fillId="33" borderId="72" xfId="0" applyNumberFormat="1" applyFont="1" applyFill="1" applyBorder="1" applyProtection="1">
      <protection locked="0"/>
    </xf>
    <xf numFmtId="5" fontId="35" fillId="33" borderId="115" xfId="0" applyNumberFormat="1" applyFont="1" applyFill="1" applyBorder="1" applyProtection="1">
      <protection locked="0"/>
    </xf>
    <xf numFmtId="5" fontId="35" fillId="37" borderId="90" xfId="0" applyNumberFormat="1" applyFont="1" applyFill="1" applyBorder="1"/>
    <xf numFmtId="5" fontId="35" fillId="13" borderId="121" xfId="0" applyNumberFormat="1" applyFont="1" applyFill="1" applyBorder="1"/>
    <xf numFmtId="165" fontId="1" fillId="16" borderId="119" xfId="0" applyNumberFormat="1" applyFont="1" applyFill="1" applyBorder="1"/>
    <xf numFmtId="164" fontId="57" fillId="0" borderId="0" xfId="0" applyFont="1" applyAlignment="1">
      <alignment vertical="center" wrapText="1"/>
    </xf>
    <xf numFmtId="10" fontId="10" fillId="0" borderId="0" xfId="0" applyNumberFormat="1" applyFont="1"/>
    <xf numFmtId="165" fontId="7" fillId="14" borderId="151" xfId="0" applyNumberFormat="1" applyFont="1" applyFill="1" applyBorder="1"/>
    <xf numFmtId="165" fontId="1" fillId="39" borderId="151" xfId="0" applyNumberFormat="1" applyFont="1" applyFill="1" applyBorder="1"/>
    <xf numFmtId="5" fontId="10" fillId="12" borderId="27" xfId="0" applyNumberFormat="1" applyFont="1" applyFill="1" applyBorder="1"/>
    <xf numFmtId="5" fontId="10" fillId="12" borderId="152" xfId="0" applyNumberFormat="1" applyFont="1" applyFill="1" applyBorder="1"/>
    <xf numFmtId="164" fontId="10" fillId="15" borderId="151" xfId="0" applyFont="1" applyFill="1" applyBorder="1" applyAlignment="1">
      <alignment horizontal="center"/>
    </xf>
    <xf numFmtId="164" fontId="10" fillId="0" borderId="151" xfId="0" applyFont="1" applyBorder="1" applyAlignment="1">
      <alignment horizontal="center" vertical="center"/>
    </xf>
    <xf numFmtId="9" fontId="26" fillId="0" borderId="151" xfId="15" applyFont="1" applyFill="1" applyBorder="1" applyAlignment="1" applyProtection="1">
      <alignment horizontal="right" vertical="center"/>
    </xf>
    <xf numFmtId="165" fontId="10" fillId="0" borderId="151" xfId="0" applyNumberFormat="1" applyFont="1" applyBorder="1" applyAlignment="1">
      <alignment vertical="center"/>
    </xf>
    <xf numFmtId="165" fontId="10" fillId="8" borderId="151" xfId="0" applyNumberFormat="1" applyFont="1" applyFill="1" applyBorder="1" applyAlignment="1">
      <alignment vertical="center" wrapText="1"/>
    </xf>
    <xf numFmtId="165" fontId="10" fillId="38" borderId="151" xfId="0" applyNumberFormat="1" applyFont="1" applyFill="1" applyBorder="1" applyAlignment="1">
      <alignment vertical="center" wrapText="1"/>
    </xf>
    <xf numFmtId="2" fontId="5" fillId="0" borderId="0" xfId="0" applyNumberFormat="1" applyFont="1"/>
    <xf numFmtId="164" fontId="53" fillId="0" borderId="6" xfId="0" applyFont="1" applyBorder="1" applyAlignment="1">
      <alignment horizontal="center"/>
    </xf>
    <xf numFmtId="49" fontId="53" fillId="0" borderId="6" xfId="0" applyNumberFormat="1" applyFont="1" applyBorder="1" applyAlignment="1" applyProtection="1">
      <alignment horizontal="center"/>
      <protection locked="0"/>
    </xf>
    <xf numFmtId="164" fontId="1" fillId="0" borderId="104" xfId="0" applyFont="1" applyBorder="1"/>
    <xf numFmtId="5" fontId="1" fillId="0" borderId="0" xfId="0" applyNumberFormat="1" applyFont="1" applyAlignment="1">
      <alignment horizontal="left"/>
    </xf>
    <xf numFmtId="7" fontId="1" fillId="0" borderId="0" xfId="0" applyNumberFormat="1" applyFont="1" applyAlignment="1">
      <alignment horizontal="left"/>
    </xf>
    <xf numFmtId="14" fontId="9" fillId="0" borderId="0" xfId="0" applyNumberFormat="1" applyFont="1" applyAlignment="1" applyProtection="1">
      <alignment horizontal="left"/>
      <protection locked="0"/>
    </xf>
    <xf numFmtId="5" fontId="1" fillId="0" borderId="104" xfId="0" applyNumberFormat="1" applyFont="1" applyBorder="1" applyAlignment="1">
      <alignment horizontal="left"/>
    </xf>
    <xf numFmtId="5" fontId="48" fillId="0" borderId="9" xfId="0" applyNumberFormat="1" applyFont="1" applyBorder="1" applyAlignment="1">
      <alignment horizontal="center"/>
    </xf>
    <xf numFmtId="5" fontId="1" fillId="0" borderId="0" xfId="0" applyNumberFormat="1" applyFont="1" applyAlignment="1">
      <alignment horizontal="center"/>
    </xf>
    <xf numFmtId="5" fontId="48" fillId="0" borderId="153" xfId="0" applyNumberFormat="1" applyFont="1" applyBorder="1" applyAlignment="1">
      <alignment horizontal="center"/>
    </xf>
    <xf numFmtId="164" fontId="57" fillId="0" borderId="116" xfId="0" applyFont="1" applyBorder="1" applyAlignment="1">
      <alignment vertical="center" wrapText="1"/>
    </xf>
    <xf numFmtId="164" fontId="21" fillId="0" borderId="0" xfId="0" applyFont="1"/>
    <xf numFmtId="5" fontId="21" fillId="0" borderId="0" xfId="0" applyNumberFormat="1" applyFont="1"/>
    <xf numFmtId="49" fontId="9" fillId="0" borderId="0" xfId="0" applyNumberFormat="1" applyFont="1" applyAlignment="1">
      <alignment horizontal="left"/>
    </xf>
    <xf numFmtId="164" fontId="1" fillId="0" borderId="0" xfId="0" applyFont="1" applyAlignment="1">
      <alignment wrapText="1"/>
    </xf>
    <xf numFmtId="49" fontId="63" fillId="0" borderId="0" xfId="0" applyNumberFormat="1" applyFont="1" applyAlignment="1">
      <alignment horizontal="right"/>
    </xf>
    <xf numFmtId="164" fontId="64" fillId="0" borderId="11" xfId="0" applyFont="1" applyBorder="1" applyAlignment="1">
      <alignment vertical="top"/>
    </xf>
    <xf numFmtId="164" fontId="1" fillId="0" borderId="11" xfId="0" applyFont="1" applyBorder="1" applyAlignment="1">
      <alignment vertical="top"/>
    </xf>
    <xf numFmtId="2" fontId="1" fillId="0" borderId="11" xfId="0" applyNumberFormat="1" applyFont="1" applyBorder="1" applyAlignment="1">
      <alignment vertical="top"/>
    </xf>
    <xf numFmtId="5" fontId="21" fillId="0" borderId="104" xfId="0" applyNumberFormat="1" applyFont="1" applyBorder="1" applyAlignment="1">
      <alignment horizontal="left"/>
    </xf>
    <xf numFmtId="164" fontId="21" fillId="0" borderId="0" xfId="0" applyFont="1" applyAlignment="1">
      <alignment horizontal="left"/>
    </xf>
    <xf numFmtId="164" fontId="65" fillId="0" borderId="0" xfId="0" applyFont="1" applyAlignment="1">
      <alignment horizontal="left"/>
    </xf>
    <xf numFmtId="2" fontId="1" fillId="0" borderId="0" xfId="0" applyNumberFormat="1" applyFont="1"/>
    <xf numFmtId="164" fontId="1" fillId="0" borderId="10" xfId="0" applyFont="1" applyBorder="1" applyAlignment="1">
      <alignment horizontal="center"/>
    </xf>
    <xf numFmtId="164" fontId="1" fillId="0" borderId="11" xfId="0" applyFont="1" applyBorder="1" applyAlignment="1">
      <alignment horizontal="center"/>
    </xf>
    <xf numFmtId="164" fontId="1" fillId="0" borderId="11" xfId="0" applyFont="1" applyBorder="1" applyAlignment="1">
      <alignment horizontal="left"/>
    </xf>
    <xf numFmtId="2" fontId="1" fillId="0" borderId="11" xfId="0" applyNumberFormat="1" applyFont="1" applyBorder="1"/>
    <xf numFmtId="164" fontId="1" fillId="0" borderId="11" xfId="0" applyFont="1" applyBorder="1"/>
    <xf numFmtId="164" fontId="1" fillId="0" borderId="154" xfId="0" applyFont="1" applyBorder="1"/>
    <xf numFmtId="164" fontId="63" fillId="0" borderId="10" xfId="0" applyFont="1" applyBorder="1" applyAlignment="1">
      <alignment horizontal="center"/>
    </xf>
    <xf numFmtId="164" fontId="66" fillId="0" borderId="11" xfId="0" applyFont="1" applyBorder="1" applyAlignment="1">
      <alignment horizontal="right"/>
    </xf>
    <xf numFmtId="2" fontId="66" fillId="0" borderId="11" xfId="0" applyNumberFormat="1" applyFont="1" applyBorder="1"/>
    <xf numFmtId="10" fontId="66" fillId="0" borderId="11" xfId="0" applyNumberFormat="1" applyFont="1" applyBorder="1"/>
    <xf numFmtId="164" fontId="1" fillId="0" borderId="0" xfId="0" applyFont="1" applyAlignment="1">
      <alignment vertical="top"/>
    </xf>
    <xf numFmtId="164" fontId="34" fillId="0" borderId="0" xfId="0" applyFont="1" applyAlignment="1">
      <alignment horizontal="left" vertical="top"/>
    </xf>
    <xf numFmtId="49" fontId="10" fillId="0" borderId="145" xfId="14" applyNumberFormat="1" applyFont="1" applyBorder="1" applyAlignment="1">
      <alignment horizontal="center" vertical="top"/>
    </xf>
    <xf numFmtId="49" fontId="6" fillId="0" borderId="145" xfId="14" applyNumberFormat="1" applyFont="1" applyBorder="1"/>
    <xf numFmtId="49" fontId="5" fillId="0" borderId="159" xfId="14" applyNumberFormat="1" applyFont="1" applyBorder="1"/>
    <xf numFmtId="0" fontId="54" fillId="0" borderId="0" xfId="14" applyFont="1" applyProtection="1">
      <protection locked="0"/>
    </xf>
    <xf numFmtId="164" fontId="1" fillId="0" borderId="103" xfId="0" applyFont="1" applyBorder="1" applyAlignment="1">
      <alignment horizontal="left" vertical="center"/>
    </xf>
    <xf numFmtId="164" fontId="1" fillId="0" borderId="162" xfId="0" applyFont="1" applyBorder="1" applyAlignment="1">
      <alignment horizontal="left" vertical="center"/>
    </xf>
    <xf numFmtId="164" fontId="1" fillId="0" borderId="164" xfId="0" applyFont="1" applyBorder="1" applyAlignment="1">
      <alignment horizontal="left" vertical="center"/>
    </xf>
    <xf numFmtId="164" fontId="1" fillId="0" borderId="123" xfId="0" applyFont="1" applyBorder="1" applyAlignment="1">
      <alignment horizontal="left" vertical="center"/>
    </xf>
    <xf numFmtId="164" fontId="39" fillId="0" borderId="162" xfId="0" applyFont="1" applyBorder="1" applyAlignment="1">
      <alignment horizontal="left" vertical="center"/>
    </xf>
    <xf numFmtId="164" fontId="39" fillId="0" borderId="123" xfId="0" applyFont="1" applyBorder="1" applyAlignment="1">
      <alignment horizontal="left" vertical="center"/>
    </xf>
    <xf numFmtId="164" fontId="1" fillId="0" borderId="101" xfId="0" applyFont="1" applyBorder="1" applyAlignment="1">
      <alignment horizontal="left" vertical="center"/>
    </xf>
    <xf numFmtId="164" fontId="1" fillId="0" borderId="6" xfId="0" applyFont="1" applyBorder="1" applyAlignment="1">
      <alignment vertical="center"/>
    </xf>
    <xf numFmtId="164" fontId="1" fillId="0" borderId="102" xfId="0" applyFont="1" applyBorder="1" applyAlignment="1">
      <alignment horizontal="left" vertical="center"/>
    </xf>
    <xf numFmtId="164" fontId="39" fillId="0" borderId="86" xfId="0" applyFont="1" applyBorder="1" applyAlignment="1">
      <alignment horizontal="left" vertical="center"/>
    </xf>
    <xf numFmtId="164" fontId="9" fillId="0" borderId="46" xfId="0" applyFont="1" applyBorder="1" applyAlignment="1">
      <alignment horizontal="left"/>
    </xf>
    <xf numFmtId="164" fontId="9" fillId="0" borderId="114" xfId="0" applyFont="1" applyBorder="1" applyAlignment="1">
      <alignment horizontal="left"/>
    </xf>
    <xf numFmtId="164" fontId="9" fillId="0" borderId="28" xfId="0" applyFont="1" applyBorder="1" applyAlignment="1">
      <alignment horizontal="left"/>
    </xf>
    <xf numFmtId="164" fontId="9" fillId="0" borderId="4" xfId="0" applyFont="1" applyBorder="1" applyAlignment="1">
      <alignment horizontal="left"/>
    </xf>
    <xf numFmtId="164" fontId="9" fillId="0" borderId="11" xfId="0" applyFont="1" applyBorder="1" applyAlignment="1">
      <alignment horizontal="left"/>
    </xf>
    <xf numFmtId="164" fontId="21" fillId="0" borderId="11" xfId="0" applyFont="1" applyBorder="1" applyAlignment="1">
      <alignment horizontal="left"/>
    </xf>
    <xf numFmtId="164" fontId="34" fillId="0" borderId="11" xfId="0" applyFont="1" applyBorder="1" applyAlignment="1">
      <alignment horizontal="left" vertical="top"/>
    </xf>
    <xf numFmtId="164" fontId="30" fillId="0" borderId="11" xfId="0" applyFont="1" applyBorder="1" applyAlignment="1">
      <alignment horizontal="left"/>
    </xf>
    <xf numFmtId="2" fontId="31" fillId="5" borderId="4" xfId="0" applyNumberFormat="1" applyFont="1" applyFill="1" applyBorder="1" applyAlignment="1">
      <alignment horizontal="center"/>
    </xf>
    <xf numFmtId="2" fontId="31" fillId="5" borderId="114" xfId="0" applyNumberFormat="1" applyFont="1" applyFill="1" applyBorder="1" applyAlignment="1">
      <alignment horizontal="center"/>
    </xf>
    <xf numFmtId="49" fontId="6" fillId="0" borderId="161" xfId="14" applyNumberFormat="1" applyFont="1" applyBorder="1"/>
    <xf numFmtId="49" fontId="6" fillId="0" borderId="0" xfId="14" applyNumberFormat="1" applyFont="1"/>
    <xf numFmtId="0" fontId="5" fillId="0" borderId="0" xfId="14" applyFont="1" applyAlignment="1">
      <alignment horizontal="center"/>
    </xf>
    <xf numFmtId="49" fontId="10" fillId="0" borderId="160" xfId="14" applyNumberFormat="1" applyFont="1" applyBorder="1"/>
    <xf numFmtId="49" fontId="6" fillId="0" borderId="158" xfId="14" applyNumberFormat="1" applyFont="1" applyBorder="1"/>
    <xf numFmtId="49" fontId="6" fillId="0" borderId="157" xfId="14" applyNumberFormat="1" applyFont="1" applyBorder="1"/>
    <xf numFmtId="49" fontId="10" fillId="0" borderId="0" xfId="12" applyNumberFormat="1" applyFont="1" applyAlignment="1">
      <alignment horizontal="right"/>
    </xf>
    <xf numFmtId="164" fontId="21" fillId="0" borderId="0" xfId="0" applyFont="1" applyAlignment="1">
      <alignment horizontal="center"/>
    </xf>
    <xf numFmtId="0" fontId="10" fillId="0" borderId="18" xfId="0" applyNumberFormat="1" applyFont="1" applyBorder="1"/>
    <xf numFmtId="0" fontId="10" fillId="0" borderId="6" xfId="0" applyNumberFormat="1" applyFont="1" applyBorder="1"/>
    <xf numFmtId="164" fontId="20" fillId="41" borderId="12" xfId="0" applyFont="1" applyFill="1" applyBorder="1" applyAlignment="1">
      <alignment horizontal="center" wrapText="1"/>
    </xf>
    <xf numFmtId="1" fontId="20" fillId="41" borderId="114" xfId="12" applyNumberFormat="1" applyFont="1" applyFill="1" applyBorder="1" applyProtection="1">
      <protection locked="0"/>
    </xf>
    <xf numFmtId="49" fontId="57" fillId="0" borderId="0" xfId="0" applyNumberFormat="1" applyFont="1" applyAlignment="1">
      <alignment horizontal="left" wrapText="1"/>
    </xf>
    <xf numFmtId="164" fontId="1" fillId="0" borderId="0" xfId="0" applyFont="1" applyAlignment="1">
      <alignment horizontal="center" vertical="top"/>
    </xf>
    <xf numFmtId="49" fontId="57" fillId="0" borderId="0" xfId="0" applyNumberFormat="1" applyFont="1" applyAlignment="1">
      <alignment horizontal="center" wrapText="1"/>
    </xf>
    <xf numFmtId="0" fontId="10" fillId="0" borderId="104" xfId="0" applyNumberFormat="1" applyFont="1" applyBorder="1" applyAlignment="1">
      <alignment horizontal="left"/>
    </xf>
    <xf numFmtId="10" fontId="21" fillId="16" borderId="14" xfId="0" applyNumberFormat="1" applyFont="1" applyFill="1" applyBorder="1" applyAlignment="1">
      <alignment vertical="center"/>
    </xf>
    <xf numFmtId="49" fontId="6" fillId="0" borderId="0" xfId="14" applyNumberFormat="1" applyFont="1" applyAlignment="1">
      <alignment horizontal="right"/>
    </xf>
    <xf numFmtId="49" fontId="6" fillId="0" borderId="160" xfId="14" applyNumberFormat="1" applyFont="1" applyBorder="1"/>
    <xf numFmtId="49" fontId="10" fillId="0" borderId="148" xfId="14" applyNumberFormat="1" applyFont="1" applyBorder="1" applyAlignment="1">
      <alignment horizontal="center" vertical="top"/>
    </xf>
    <xf numFmtId="0" fontId="5" fillId="0" borderId="145" xfId="14" applyFont="1" applyBorder="1"/>
    <xf numFmtId="0" fontId="5" fillId="0" borderId="165" xfId="14" applyFont="1" applyBorder="1"/>
    <xf numFmtId="0" fontId="5" fillId="0" borderId="160" xfId="14" applyFont="1" applyBorder="1"/>
    <xf numFmtId="49" fontId="5" fillId="0" borderId="158" xfId="14" applyNumberFormat="1" applyFont="1" applyBorder="1"/>
    <xf numFmtId="0" fontId="5" fillId="0" borderId="0" xfId="14" applyFont="1" applyAlignment="1">
      <alignment horizontal="right"/>
    </xf>
    <xf numFmtId="0" fontId="6" fillId="0" borderId="0" xfId="14" applyFont="1" applyAlignment="1">
      <alignment horizontal="left"/>
    </xf>
    <xf numFmtId="164" fontId="27" fillId="0" borderId="5" xfId="0" applyFont="1" applyBorder="1" applyAlignment="1">
      <alignment horizontal="center" vertical="center" wrapText="1"/>
    </xf>
    <xf numFmtId="5" fontId="27" fillId="0" borderId="5" xfId="0" applyNumberFormat="1" applyFont="1" applyBorder="1" applyAlignment="1">
      <alignment horizontal="center" vertical="center" wrapText="1"/>
    </xf>
    <xf numFmtId="5" fontId="10" fillId="0" borderId="14" xfId="0" applyNumberFormat="1" applyFont="1" applyBorder="1" applyAlignment="1">
      <alignment horizontal="center" vertical="center" wrapText="1"/>
    </xf>
    <xf numFmtId="5" fontId="10" fillId="0" borderId="0" xfId="0" applyNumberFormat="1" applyFont="1" applyAlignment="1">
      <alignment vertical="center" wrapText="1"/>
    </xf>
    <xf numFmtId="164" fontId="10" fillId="0" borderId="0" xfId="0" applyFont="1" applyAlignment="1">
      <alignment vertical="center" wrapText="1"/>
    </xf>
    <xf numFmtId="0" fontId="54" fillId="0" borderId="0" xfId="14" applyFont="1" applyAlignment="1" applyProtection="1">
      <alignment horizontal="left"/>
      <protection locked="0"/>
    </xf>
    <xf numFmtId="164" fontId="5" fillId="0" borderId="0" xfId="0" applyFont="1" applyAlignment="1">
      <alignment horizontal="left" indent="2"/>
    </xf>
    <xf numFmtId="164" fontId="5" fillId="0" borderId="0" xfId="0" applyFont="1" applyAlignment="1">
      <alignment horizontal="left" vertical="center" indent="6"/>
    </xf>
    <xf numFmtId="164" fontId="5" fillId="0" borderId="0" xfId="0" applyFont="1" applyAlignment="1">
      <alignment wrapText="1"/>
    </xf>
    <xf numFmtId="164" fontId="6" fillId="0" borderId="0" xfId="0" applyFont="1" applyAlignment="1">
      <alignment horizontal="left" indent="3"/>
    </xf>
    <xf numFmtId="164" fontId="6" fillId="0" borderId="0" xfId="0" applyFont="1"/>
    <xf numFmtId="164" fontId="6" fillId="0" borderId="0" xfId="0" applyFont="1" applyAlignment="1">
      <alignment horizontal="left" vertical="center" indent="5"/>
    </xf>
    <xf numFmtId="164" fontId="6" fillId="0" borderId="0" xfId="0" applyFont="1" applyAlignment="1">
      <alignment horizontal="center" vertical="center"/>
    </xf>
    <xf numFmtId="164" fontId="5" fillId="0" borderId="0" xfId="0" applyFont="1" applyAlignment="1">
      <alignment vertical="top" wrapText="1"/>
    </xf>
    <xf numFmtId="164" fontId="6" fillId="0" borderId="0" xfId="0" applyFont="1" applyAlignment="1">
      <alignment horizontal="left" indent="1"/>
    </xf>
    <xf numFmtId="164" fontId="6" fillId="0" borderId="0" xfId="0" applyFont="1" applyAlignment="1">
      <alignment horizontal="left"/>
    </xf>
    <xf numFmtId="164" fontId="5" fillId="0" borderId="0" xfId="0" applyFont="1" applyAlignment="1">
      <alignment horizontal="left" indent="1"/>
    </xf>
    <xf numFmtId="164" fontId="72" fillId="0" borderId="0" xfId="0" applyFont="1" applyAlignment="1">
      <alignment horizontal="left" indent="1"/>
    </xf>
    <xf numFmtId="164" fontId="5" fillId="0" borderId="0" xfId="0" applyFont="1" applyProtection="1">
      <protection locked="0"/>
    </xf>
    <xf numFmtId="164" fontId="5" fillId="0" borderId="4" xfId="0" applyFont="1" applyBorder="1" applyProtection="1">
      <protection locked="0"/>
    </xf>
    <xf numFmtId="164" fontId="5" fillId="0" borderId="4" xfId="0" applyFont="1" applyBorder="1" applyAlignment="1" applyProtection="1">
      <alignment wrapText="1"/>
      <protection locked="0"/>
    </xf>
    <xf numFmtId="164" fontId="5" fillId="0" borderId="5" xfId="0" applyFont="1" applyBorder="1" applyProtection="1">
      <protection locked="0"/>
    </xf>
    <xf numFmtId="164" fontId="5" fillId="0" borderId="25" xfId="0" applyFont="1" applyBorder="1" applyProtection="1">
      <protection locked="0"/>
    </xf>
    <xf numFmtId="164" fontId="70" fillId="0" borderId="4" xfId="0" applyFont="1" applyBorder="1" applyAlignment="1" applyProtection="1">
      <alignment vertical="top" wrapText="1"/>
      <protection locked="0"/>
    </xf>
    <xf numFmtId="164" fontId="5" fillId="0" borderId="0" xfId="0" applyFont="1" applyAlignment="1" applyProtection="1">
      <alignment horizontal="left" indent="1"/>
      <protection locked="0"/>
    </xf>
    <xf numFmtId="49" fontId="70" fillId="0" borderId="102" xfId="0" applyNumberFormat="1" applyFont="1" applyBorder="1" applyAlignment="1">
      <alignment horizontal="left" vertical="top" wrapText="1"/>
    </xf>
    <xf numFmtId="49" fontId="70" fillId="0" borderId="18" xfId="0" applyNumberFormat="1" applyFont="1" applyBorder="1" applyAlignment="1">
      <alignment horizontal="left" vertical="top" wrapText="1"/>
    </xf>
    <xf numFmtId="49" fontId="70" fillId="0" borderId="86" xfId="0" applyNumberFormat="1" applyFont="1" applyBorder="1" applyAlignment="1">
      <alignment horizontal="left" vertical="top" wrapText="1"/>
    </xf>
    <xf numFmtId="164" fontId="70" fillId="0" borderId="4" xfId="0" applyFont="1" applyBorder="1" applyAlignment="1">
      <alignment vertical="top" wrapText="1"/>
    </xf>
    <xf numFmtId="164" fontId="71" fillId="0" borderId="4" xfId="0" applyFont="1" applyBorder="1" applyAlignment="1">
      <alignment vertical="top" wrapText="1"/>
    </xf>
    <xf numFmtId="164" fontId="5" fillId="0" borderId="0" xfId="0" applyFont="1" applyAlignment="1">
      <alignment horizontal="center" vertical="top" wrapText="1"/>
    </xf>
    <xf numFmtId="164" fontId="5" fillId="0" borderId="0" xfId="0" applyFont="1" applyAlignment="1">
      <alignment horizontal="center" vertical="top"/>
    </xf>
    <xf numFmtId="49" fontId="5" fillId="0" borderId="101" xfId="0" applyNumberFormat="1" applyFont="1" applyBorder="1" applyAlignment="1">
      <alignment horizontal="left" vertical="top" wrapText="1"/>
    </xf>
    <xf numFmtId="49" fontId="5" fillId="0" borderId="6" xfId="0" applyNumberFormat="1" applyFont="1" applyBorder="1" applyAlignment="1">
      <alignment horizontal="left" vertical="top" wrapText="1"/>
    </xf>
    <xf numFmtId="49" fontId="5" fillId="0" borderId="164" xfId="0" applyNumberFormat="1" applyFont="1" applyBorder="1" applyAlignment="1">
      <alignment horizontal="left" vertical="top" wrapText="1"/>
    </xf>
    <xf numFmtId="164" fontId="5" fillId="0" borderId="4" xfId="0" applyFont="1" applyBorder="1"/>
    <xf numFmtId="164" fontId="70" fillId="0" borderId="4" xfId="0" applyFont="1" applyBorder="1" applyAlignment="1">
      <alignment horizontal="left" wrapText="1"/>
    </xf>
    <xf numFmtId="164" fontId="5" fillId="0" borderId="4" xfId="0" applyFont="1" applyBorder="1" applyAlignment="1">
      <alignment horizontal="left" wrapText="1"/>
    </xf>
    <xf numFmtId="164" fontId="70" fillId="0" borderId="4" xfId="0" applyFont="1" applyBorder="1" applyAlignment="1">
      <alignment wrapText="1"/>
    </xf>
    <xf numFmtId="164" fontId="5" fillId="0" borderId="4" xfId="0" applyFont="1" applyBorder="1" applyAlignment="1">
      <alignment wrapText="1"/>
    </xf>
    <xf numFmtId="164" fontId="5" fillId="0" borderId="5" xfId="0" applyFont="1" applyBorder="1" applyAlignment="1">
      <alignment vertical="top" wrapText="1"/>
    </xf>
    <xf numFmtId="49" fontId="5" fillId="0" borderId="4" xfId="0" applyNumberFormat="1" applyFont="1" applyBorder="1" applyAlignment="1">
      <alignment horizontal="left" vertical="top" wrapText="1"/>
    </xf>
    <xf numFmtId="164" fontId="5" fillId="0" borderId="6" xfId="0" applyFont="1" applyBorder="1" applyAlignment="1">
      <alignment horizontal="left" vertical="top" wrapText="1"/>
    </xf>
    <xf numFmtId="164" fontId="6" fillId="40" borderId="102" xfId="0" applyFont="1" applyFill="1" applyBorder="1" applyAlignment="1">
      <alignment horizontal="center" vertical="top" wrapText="1"/>
    </xf>
    <xf numFmtId="164" fontId="6" fillId="40" borderId="18" xfId="0" applyFont="1" applyFill="1" applyBorder="1" applyAlignment="1">
      <alignment horizontal="center" vertical="top" wrapText="1"/>
    </xf>
    <xf numFmtId="49" fontId="51" fillId="0" borderId="145" xfId="14" applyNumberFormat="1" applyFont="1" applyBorder="1" applyAlignment="1" applyProtection="1">
      <alignment horizontal="left" vertical="top"/>
      <protection locked="0"/>
    </xf>
    <xf numFmtId="1" fontId="51" fillId="0" borderId="145" xfId="14" applyNumberFormat="1" applyFont="1" applyBorder="1" applyAlignment="1" applyProtection="1">
      <alignment horizontal="left" vertical="top"/>
      <protection locked="0"/>
    </xf>
    <xf numFmtId="49" fontId="1" fillId="0" borderId="0" xfId="14" applyNumberFormat="1" applyFont="1" applyAlignment="1">
      <alignment horizontal="left" wrapText="1"/>
    </xf>
    <xf numFmtId="49" fontId="1" fillId="0" borderId="0" xfId="14" applyNumberFormat="1" applyFont="1"/>
    <xf numFmtId="49" fontId="22" fillId="0" borderId="0" xfId="14" applyNumberFormat="1" applyFont="1" applyAlignment="1" applyProtection="1">
      <alignment horizontal="center" vertical="center" wrapText="1"/>
      <protection locked="0"/>
    </xf>
    <xf numFmtId="49" fontId="23" fillId="0" borderId="0" xfId="14" applyNumberFormat="1" applyFont="1" applyAlignment="1" applyProtection="1">
      <alignment horizontal="center" vertical="center"/>
      <protection locked="0"/>
    </xf>
    <xf numFmtId="49" fontId="1" fillId="0" borderId="148" xfId="14" applyNumberFormat="1" applyFont="1" applyBorder="1" applyAlignment="1">
      <alignment horizontal="center"/>
    </xf>
    <xf numFmtId="0" fontId="1" fillId="0" borderId="0" xfId="14" applyFont="1"/>
    <xf numFmtId="49" fontId="56" fillId="0" borderId="145" xfId="14" applyNumberFormat="1" applyFont="1" applyBorder="1" applyAlignment="1" applyProtection="1">
      <alignment wrapText="1"/>
      <protection locked="0"/>
    </xf>
    <xf numFmtId="49" fontId="14" fillId="0" borderId="0" xfId="14" applyNumberFormat="1" applyFont="1" applyAlignment="1">
      <alignment horizontal="center"/>
    </xf>
    <xf numFmtId="49" fontId="49" fillId="0" borderId="145" xfId="14" applyNumberFormat="1" applyFont="1" applyBorder="1" applyAlignment="1" applyProtection="1">
      <alignment horizontal="left" vertical="top"/>
      <protection locked="0"/>
    </xf>
    <xf numFmtId="49" fontId="6" fillId="0" borderId="145" xfId="14" applyNumberFormat="1" applyFont="1" applyBorder="1" applyAlignment="1">
      <alignment horizontal="center"/>
    </xf>
    <xf numFmtId="37" fontId="7" fillId="0" borderId="145" xfId="14" applyNumberFormat="1" applyFont="1" applyBorder="1" applyAlignment="1">
      <alignment horizontal="center"/>
    </xf>
    <xf numFmtId="14" fontId="53" fillId="0" borderId="145" xfId="14" applyNumberFormat="1" applyFont="1" applyBorder="1" applyAlignment="1" applyProtection="1">
      <alignment horizontal="center"/>
      <protection locked="0"/>
    </xf>
    <xf numFmtId="0" fontId="53" fillId="0" borderId="145" xfId="14" applyFont="1" applyBorder="1" applyAlignment="1" applyProtection="1">
      <alignment horizontal="center"/>
      <protection locked="0"/>
    </xf>
    <xf numFmtId="49" fontId="6" fillId="40" borderId="147" xfId="14" applyNumberFormat="1" applyFont="1" applyFill="1" applyBorder="1" applyAlignment="1">
      <alignment horizontal="center" vertical="justify"/>
    </xf>
    <xf numFmtId="49" fontId="6" fillId="40" borderId="144" xfId="14" applyNumberFormat="1" applyFont="1" applyFill="1" applyBorder="1" applyAlignment="1">
      <alignment horizontal="center" vertical="justify"/>
    </xf>
    <xf numFmtId="49" fontId="6" fillId="40" borderId="148" xfId="14" applyNumberFormat="1" applyFont="1" applyFill="1" applyBorder="1" applyAlignment="1">
      <alignment horizontal="center" vertical="justify"/>
    </xf>
    <xf numFmtId="49" fontId="6" fillId="40" borderId="150" xfId="14" applyNumberFormat="1" applyFont="1" applyFill="1" applyBorder="1" applyAlignment="1">
      <alignment horizontal="center" vertical="justify"/>
    </xf>
    <xf numFmtId="49" fontId="53" fillId="0" borderId="149" xfId="14" applyNumberFormat="1" applyFont="1" applyBorder="1"/>
    <xf numFmtId="49" fontId="56" fillId="0" borderId="144" xfId="14" applyNumberFormat="1" applyFont="1" applyBorder="1" applyAlignment="1" applyProtection="1">
      <alignment wrapText="1"/>
      <protection locked="0"/>
    </xf>
    <xf numFmtId="0" fontId="6" fillId="0" borderId="7" xfId="14" applyFont="1" applyBorder="1" applyAlignment="1" applyProtection="1">
      <alignment horizontal="left" wrapText="1"/>
      <protection locked="0"/>
    </xf>
    <xf numFmtId="0" fontId="6" fillId="0" borderId="8" xfId="14" applyFont="1" applyBorder="1" applyAlignment="1" applyProtection="1">
      <alignment horizontal="left" wrapText="1"/>
      <protection locked="0"/>
    </xf>
    <xf numFmtId="0" fontId="6" fillId="0" borderId="20" xfId="14" applyFont="1" applyBorder="1" applyAlignment="1" applyProtection="1">
      <alignment horizontal="left" wrapText="1"/>
      <protection locked="0"/>
    </xf>
    <xf numFmtId="0" fontId="6" fillId="0" borderId="9" xfId="14" applyFont="1" applyBorder="1" applyAlignment="1" applyProtection="1">
      <alignment horizontal="left" wrapText="1"/>
      <protection locked="0"/>
    </xf>
    <xf numFmtId="0" fontId="6" fillId="0" borderId="0" xfId="14" applyFont="1" applyAlignment="1" applyProtection="1">
      <alignment horizontal="left" wrapText="1"/>
      <protection locked="0"/>
    </xf>
    <xf numFmtId="0" fontId="6" fillId="0" borderId="116" xfId="14" applyFont="1" applyBorder="1" applyAlignment="1" applyProtection="1">
      <alignment horizontal="left" wrapText="1"/>
      <protection locked="0"/>
    </xf>
    <xf numFmtId="0" fontId="6" fillId="0" borderId="10" xfId="14" applyFont="1" applyBorder="1" applyAlignment="1" applyProtection="1">
      <alignment horizontal="left" wrapText="1"/>
      <protection locked="0"/>
    </xf>
    <xf numFmtId="0" fontId="6" fillId="0" borderId="11" xfId="14" applyFont="1" applyBorder="1" applyAlignment="1" applyProtection="1">
      <alignment horizontal="left" wrapText="1"/>
      <protection locked="0"/>
    </xf>
    <xf numFmtId="0" fontId="6" fillId="0" borderId="154" xfId="14" applyFont="1" applyBorder="1" applyAlignment="1" applyProtection="1">
      <alignment horizontal="left" wrapText="1"/>
      <protection locked="0"/>
    </xf>
    <xf numFmtId="49" fontId="1" fillId="0" borderId="147" xfId="14" applyNumberFormat="1" applyFont="1" applyBorder="1" applyAlignment="1">
      <alignment horizontal="left" vertical="center" wrapText="1"/>
    </xf>
    <xf numFmtId="49" fontId="1" fillId="0" borderId="144" xfId="14" applyNumberFormat="1" applyFont="1" applyBorder="1" applyAlignment="1">
      <alignment horizontal="left" vertical="center" wrapText="1"/>
    </xf>
    <xf numFmtId="49" fontId="1" fillId="0" borderId="150" xfId="14" applyNumberFormat="1" applyFont="1" applyBorder="1" applyAlignment="1">
      <alignment horizontal="left" vertical="center" wrapText="1"/>
    </xf>
    <xf numFmtId="49" fontId="63" fillId="0" borderId="11" xfId="0" applyNumberFormat="1" applyFont="1" applyBorder="1" applyAlignment="1">
      <alignment horizontal="right"/>
    </xf>
    <xf numFmtId="10" fontId="63" fillId="0" borderId="154" xfId="0" applyNumberFormat="1" applyFont="1" applyBorder="1" applyAlignment="1">
      <alignment horizontal="right"/>
    </xf>
    <xf numFmtId="164" fontId="20" fillId="14" borderId="30" xfId="0" applyFont="1" applyFill="1" applyBorder="1" applyAlignment="1">
      <alignment horizontal="right"/>
    </xf>
    <xf numFmtId="164" fontId="20" fillId="14" borderId="122" xfId="0" applyFont="1" applyFill="1" applyBorder="1" applyAlignment="1">
      <alignment horizontal="right"/>
    </xf>
    <xf numFmtId="164" fontId="20" fillId="8" borderId="30" xfId="0" applyFont="1" applyFill="1" applyBorder="1" applyAlignment="1">
      <alignment horizontal="right"/>
    </xf>
    <xf numFmtId="164" fontId="20" fillId="8" borderId="122" xfId="0" applyFont="1" applyFill="1" applyBorder="1" applyAlignment="1">
      <alignment horizontal="right"/>
    </xf>
    <xf numFmtId="164" fontId="19" fillId="0" borderId="7" xfId="0" applyFont="1" applyBorder="1" applyAlignment="1">
      <alignment vertical="center" wrapText="1"/>
    </xf>
    <xf numFmtId="164" fontId="57" fillId="0" borderId="8" xfId="0" applyFont="1" applyBorder="1" applyAlignment="1">
      <alignment vertical="center" wrapText="1"/>
    </xf>
    <xf numFmtId="164" fontId="57" fillId="0" borderId="20" xfId="0" applyFont="1" applyBorder="1" applyAlignment="1">
      <alignment vertical="center" wrapText="1"/>
    </xf>
    <xf numFmtId="164" fontId="53" fillId="0" borderId="155" xfId="0" applyFont="1" applyBorder="1" applyAlignment="1">
      <alignment horizontal="center"/>
    </xf>
    <xf numFmtId="164" fontId="53" fillId="0" borderId="6" xfId="0" applyFont="1" applyBorder="1" applyAlignment="1">
      <alignment horizontal="center"/>
    </xf>
    <xf numFmtId="2" fontId="5" fillId="0" borderId="6" xfId="0" applyNumberFormat="1" applyFont="1" applyBorder="1"/>
    <xf numFmtId="164" fontId="1" fillId="0" borderId="107" xfId="0" applyFont="1" applyBorder="1" applyAlignment="1">
      <alignment horizontal="center" vertical="top"/>
    </xf>
    <xf numFmtId="164" fontId="1" fillId="0" borderId="104" xfId="0" applyFont="1" applyBorder="1" applyAlignment="1">
      <alignment horizontal="center" vertical="top"/>
    </xf>
    <xf numFmtId="2" fontId="1" fillId="0" borderId="0" xfId="0" applyNumberFormat="1" applyFont="1" applyAlignment="1">
      <alignment vertical="top"/>
    </xf>
    <xf numFmtId="14" fontId="53" fillId="0" borderId="6" xfId="0" applyNumberFormat="1" applyFont="1" applyBorder="1" applyAlignment="1" applyProtection="1">
      <alignment horizontal="center"/>
      <protection locked="0"/>
    </xf>
    <xf numFmtId="14" fontId="53" fillId="0" borderId="156" xfId="0" applyNumberFormat="1" applyFont="1" applyBorder="1" applyAlignment="1" applyProtection="1">
      <alignment horizontal="center"/>
      <protection locked="0"/>
    </xf>
    <xf numFmtId="164" fontId="1" fillId="0" borderId="0" xfId="0" applyFont="1" applyAlignment="1">
      <alignment vertical="top"/>
    </xf>
    <xf numFmtId="164" fontId="1" fillId="0" borderId="116" xfId="0" applyFont="1" applyBorder="1" applyAlignment="1">
      <alignment vertical="top"/>
    </xf>
    <xf numFmtId="10" fontId="5" fillId="0" borderId="6" xfId="0" applyNumberFormat="1" applyFont="1" applyBorder="1"/>
    <xf numFmtId="10" fontId="5" fillId="0" borderId="156" xfId="0" applyNumberFormat="1" applyFont="1" applyBorder="1"/>
    <xf numFmtId="164" fontId="18" fillId="0" borderId="7" xfId="0" applyFont="1" applyBorder="1" applyAlignment="1">
      <alignment horizontal="left" vertical="center" wrapText="1"/>
    </xf>
    <xf numFmtId="164" fontId="57" fillId="0" borderId="8" xfId="0" applyFont="1" applyBorder="1" applyAlignment="1">
      <alignment horizontal="left" vertical="center" wrapText="1"/>
    </xf>
    <xf numFmtId="164" fontId="57" fillId="0" borderId="20" xfId="0" applyFont="1" applyBorder="1" applyAlignment="1">
      <alignment horizontal="left" vertical="center" wrapText="1"/>
    </xf>
    <xf numFmtId="49" fontId="53" fillId="0" borderId="155" xfId="0" applyNumberFormat="1" applyFont="1" applyBorder="1" applyAlignment="1" applyProtection="1">
      <alignment horizontal="center"/>
      <protection locked="0"/>
    </xf>
    <xf numFmtId="49" fontId="53" fillId="0" borderId="6" xfId="0" applyNumberFormat="1" applyFont="1" applyBorder="1" applyAlignment="1" applyProtection="1">
      <alignment horizontal="center"/>
      <protection locked="0"/>
    </xf>
    <xf numFmtId="164" fontId="1" fillId="0" borderId="11" xfId="0" applyFont="1" applyBorder="1" applyAlignment="1">
      <alignment vertical="top"/>
    </xf>
    <xf numFmtId="164" fontId="1" fillId="0" borderId="154" xfId="0" applyFont="1" applyBorder="1" applyAlignment="1">
      <alignment vertical="top"/>
    </xf>
    <xf numFmtId="49" fontId="21" fillId="16" borderId="4" xfId="0" applyNumberFormat="1" applyFont="1" applyFill="1" applyBorder="1" applyAlignment="1">
      <alignment horizontal="left" vertical="center" wrapText="1"/>
    </xf>
    <xf numFmtId="49" fontId="21" fillId="16" borderId="5" xfId="0" applyNumberFormat="1" applyFont="1" applyFill="1" applyBorder="1" applyAlignment="1">
      <alignment horizontal="left" vertical="center" wrapText="1"/>
    </xf>
    <xf numFmtId="164" fontId="20" fillId="0" borderId="30" xfId="0" applyFont="1" applyBorder="1" applyAlignment="1">
      <alignment horizontal="right"/>
    </xf>
    <xf numFmtId="164" fontId="20" fillId="0" borderId="122" xfId="0" applyFont="1" applyBorder="1" applyAlignment="1">
      <alignment horizontal="right"/>
    </xf>
    <xf numFmtId="49" fontId="18" fillId="0" borderId="7" xfId="0" applyNumberFormat="1" applyFont="1" applyBorder="1" applyAlignment="1">
      <alignment horizontal="left" vertical="center" wrapText="1"/>
    </xf>
    <xf numFmtId="49" fontId="57" fillId="0" borderId="8" xfId="0" applyNumberFormat="1" applyFont="1" applyBorder="1" applyAlignment="1">
      <alignment horizontal="left" vertical="center" wrapText="1"/>
    </xf>
    <xf numFmtId="49" fontId="57" fillId="0" borderId="20" xfId="0" applyNumberFormat="1" applyFont="1" applyBorder="1" applyAlignment="1">
      <alignment horizontal="left" vertical="center" wrapText="1"/>
    </xf>
    <xf numFmtId="164" fontId="20" fillId="41" borderId="12" xfId="0" applyFont="1" applyFill="1" applyBorder="1" applyAlignment="1">
      <alignment horizontal="center" wrapText="1"/>
    </xf>
    <xf numFmtId="164" fontId="20" fillId="41" borderId="13" xfId="0" applyFont="1" applyFill="1" applyBorder="1" applyAlignment="1">
      <alignment horizontal="center" wrapText="1"/>
    </xf>
    <xf numFmtId="0" fontId="46" fillId="41" borderId="114" xfId="12" applyNumberFormat="1" applyFont="1" applyFill="1" applyBorder="1" applyAlignment="1">
      <alignment horizontal="center"/>
    </xf>
    <xf numFmtId="0" fontId="46" fillId="41" borderId="106" xfId="12" applyNumberFormat="1" applyFont="1" applyFill="1" applyBorder="1" applyAlignment="1">
      <alignment horizontal="center"/>
    </xf>
    <xf numFmtId="164" fontId="64" fillId="0" borderId="10" xfId="0" applyFont="1" applyBorder="1" applyAlignment="1">
      <alignment vertical="top"/>
    </xf>
    <xf numFmtId="164" fontId="64" fillId="0" borderId="11" xfId="0" applyFont="1" applyBorder="1" applyAlignment="1">
      <alignment vertical="top"/>
    </xf>
    <xf numFmtId="164" fontId="20" fillId="41" borderId="51" xfId="12" applyFont="1" applyFill="1" applyBorder="1" applyAlignment="1">
      <alignment horizontal="center" wrapText="1"/>
    </xf>
    <xf numFmtId="164" fontId="20" fillId="41" borderId="12" xfId="12" applyFont="1" applyFill="1" applyBorder="1" applyAlignment="1">
      <alignment horizontal="center" wrapText="1"/>
    </xf>
    <xf numFmtId="164" fontId="20" fillId="41" borderId="46" xfId="12" applyFont="1" applyFill="1" applyBorder="1" applyAlignment="1" applyProtection="1">
      <alignment horizontal="center"/>
      <protection locked="0"/>
    </xf>
    <xf numFmtId="164" fontId="20" fillId="41" borderId="114" xfId="12" applyFont="1" applyFill="1" applyBorder="1" applyAlignment="1" applyProtection="1">
      <alignment horizontal="center"/>
      <protection locked="0"/>
    </xf>
    <xf numFmtId="49" fontId="21" fillId="8" borderId="4" xfId="0" applyNumberFormat="1" applyFont="1" applyFill="1" applyBorder="1" applyAlignment="1">
      <alignment horizontal="left" vertical="center" wrapText="1"/>
    </xf>
    <xf numFmtId="49" fontId="21" fillId="7" borderId="4" xfId="0" applyNumberFormat="1" applyFont="1" applyFill="1" applyBorder="1" applyAlignment="1">
      <alignment horizontal="left" vertical="center" wrapText="1"/>
    </xf>
    <xf numFmtId="49" fontId="21" fillId="17" borderId="4" xfId="0" applyNumberFormat="1" applyFont="1" applyFill="1" applyBorder="1" applyAlignment="1">
      <alignment horizontal="left" vertical="center" wrapText="1"/>
    </xf>
    <xf numFmtId="0" fontId="5" fillId="0" borderId="6" xfId="14" applyFont="1" applyBorder="1" applyAlignment="1">
      <alignment horizontal="left" vertical="center"/>
    </xf>
    <xf numFmtId="0" fontId="5" fillId="0" borderId="18" xfId="14" applyFont="1" applyBorder="1" applyAlignment="1">
      <alignment horizontal="left" vertical="center"/>
    </xf>
    <xf numFmtId="49" fontId="5" fillId="0" borderId="18" xfId="14" applyNumberFormat="1" applyFont="1" applyBorder="1" applyAlignment="1">
      <alignment horizontal="left" vertical="center"/>
    </xf>
    <xf numFmtId="49" fontId="5" fillId="0" borderId="6" xfId="14" applyNumberFormat="1" applyFont="1" applyBorder="1" applyAlignment="1">
      <alignment vertical="top" wrapText="1"/>
    </xf>
    <xf numFmtId="0" fontId="5" fillId="0" borderId="6" xfId="14" applyFont="1" applyBorder="1" applyAlignment="1">
      <alignment vertical="top" wrapText="1"/>
    </xf>
    <xf numFmtId="0" fontId="5" fillId="0" borderId="18" xfId="14" applyFont="1" applyBorder="1" applyAlignment="1">
      <alignment vertical="center"/>
    </xf>
    <xf numFmtId="0" fontId="1" fillId="0" borderId="0" xfId="14" applyFont="1" applyAlignment="1">
      <alignment horizontal="right"/>
    </xf>
    <xf numFmtId="164" fontId="18" fillId="0" borderId="9" xfId="0" applyFont="1" applyBorder="1" applyAlignment="1">
      <alignment horizontal="left" vertical="center" wrapText="1"/>
    </xf>
    <xf numFmtId="164" fontId="18" fillId="0" borderId="0" xfId="0" applyFont="1" applyAlignment="1">
      <alignment horizontal="left" vertical="center" wrapText="1"/>
    </xf>
    <xf numFmtId="164" fontId="25" fillId="0" borderId="12" xfId="0" applyFont="1" applyBorder="1" applyAlignment="1">
      <alignment horizontal="center"/>
    </xf>
    <xf numFmtId="49" fontId="43" fillId="0" borderId="0" xfId="0" applyNumberFormat="1" applyFont="1" applyProtection="1">
      <protection locked="0"/>
    </xf>
    <xf numFmtId="49" fontId="43" fillId="0" borderId="6" xfId="0" applyNumberFormat="1" applyFont="1" applyBorder="1" applyProtection="1">
      <protection locked="0"/>
    </xf>
    <xf numFmtId="164" fontId="26" fillId="0" borderId="7" xfId="0" applyFont="1" applyBorder="1" applyAlignment="1">
      <alignment horizontal="center" vertical="center"/>
    </xf>
    <xf numFmtId="164" fontId="26" fillId="0" borderId="129" xfId="0" applyFont="1" applyBorder="1" applyAlignment="1">
      <alignment horizontal="center" vertical="center"/>
    </xf>
    <xf numFmtId="164" fontId="26" fillId="0" borderId="9" xfId="0" applyFont="1" applyBorder="1" applyAlignment="1">
      <alignment horizontal="center" vertical="center"/>
    </xf>
    <xf numFmtId="164" fontId="26" fillId="0" borderId="123" xfId="0" applyFont="1" applyBorder="1" applyAlignment="1">
      <alignment horizontal="center" vertical="center"/>
    </xf>
    <xf numFmtId="164" fontId="27" fillId="0" borderId="130" xfId="0" applyFont="1" applyBorder="1" applyAlignment="1">
      <alignment horizontal="center" vertical="center" wrapText="1"/>
    </xf>
    <xf numFmtId="164" fontId="27" fillId="0" borderId="27" xfId="0" applyFont="1" applyBorder="1" applyAlignment="1">
      <alignment horizontal="center" vertical="center" wrapText="1"/>
    </xf>
    <xf numFmtId="49" fontId="10" fillId="0" borderId="0" xfId="0" applyNumberFormat="1" applyFont="1"/>
    <xf numFmtId="49" fontId="10" fillId="0" borderId="6" xfId="0" applyNumberFormat="1" applyFont="1" applyBorder="1"/>
    <xf numFmtId="164" fontId="1" fillId="0" borderId="0" xfId="0" applyFont="1"/>
    <xf numFmtId="14" fontId="10" fillId="0" borderId="0" xfId="0" applyNumberFormat="1" applyFont="1" applyProtection="1">
      <protection locked="0"/>
    </xf>
    <xf numFmtId="14" fontId="10" fillId="0" borderId="6" xfId="0" applyNumberFormat="1" applyFont="1" applyBorder="1" applyProtection="1">
      <protection locked="0"/>
    </xf>
    <xf numFmtId="10" fontId="9" fillId="0" borderId="102" xfId="0" applyNumberFormat="1" applyFont="1" applyBorder="1" applyAlignment="1">
      <alignment wrapText="1"/>
    </xf>
    <xf numFmtId="10" fontId="10" fillId="0" borderId="18" xfId="0" applyNumberFormat="1" applyFont="1" applyBorder="1" applyAlignment="1">
      <alignment wrapText="1"/>
    </xf>
    <xf numFmtId="10" fontId="10" fillId="0" borderId="86" xfId="0" applyNumberFormat="1" applyFont="1" applyBorder="1" applyAlignment="1">
      <alignment wrapText="1"/>
    </xf>
    <xf numFmtId="164" fontId="28" fillId="0" borderId="51" xfId="0" applyFont="1" applyBorder="1" applyAlignment="1">
      <alignment horizontal="center"/>
    </xf>
    <xf numFmtId="164" fontId="28" fillId="0" borderId="12" xfId="0" applyFont="1" applyBorder="1" applyAlignment="1">
      <alignment horizontal="center"/>
    </xf>
    <xf numFmtId="49" fontId="43" fillId="0" borderId="28" xfId="0" applyNumberFormat="1" applyFont="1" applyBorder="1" applyAlignment="1" applyProtection="1">
      <alignment horizontal="center"/>
      <protection locked="0"/>
    </xf>
    <xf numFmtId="49" fontId="43" fillId="0" borderId="4" xfId="0" applyNumberFormat="1" applyFont="1" applyBorder="1" applyAlignment="1" applyProtection="1">
      <alignment horizontal="center"/>
      <protection locked="0"/>
    </xf>
    <xf numFmtId="49" fontId="43" fillId="0" borderId="48" xfId="0" applyNumberFormat="1" applyFont="1" applyBorder="1" applyAlignment="1" applyProtection="1">
      <alignment horizontal="center"/>
      <protection locked="0"/>
    </xf>
    <xf numFmtId="49" fontId="43" fillId="0" borderId="5" xfId="0" applyNumberFormat="1" applyFont="1" applyBorder="1" applyAlignment="1" applyProtection="1">
      <alignment horizontal="center"/>
      <protection locked="0"/>
    </xf>
    <xf numFmtId="164" fontId="10" fillId="10" borderId="128" xfId="0" applyFont="1" applyFill="1" applyBorder="1" applyAlignment="1">
      <alignment horizontal="right"/>
    </xf>
    <xf numFmtId="164" fontId="10" fillId="10" borderId="23" xfId="0" applyFont="1" applyFill="1" applyBorder="1" applyAlignment="1">
      <alignment horizontal="right"/>
    </xf>
    <xf numFmtId="164" fontId="10" fillId="12" borderId="29" xfId="0" applyFont="1" applyFill="1" applyBorder="1" applyAlignment="1">
      <alignment horizontal="right"/>
    </xf>
    <xf numFmtId="164" fontId="10" fillId="12" borderId="27" xfId="0" applyFont="1" applyFill="1" applyBorder="1" applyAlignment="1">
      <alignment horizontal="right"/>
    </xf>
    <xf numFmtId="164" fontId="29" fillId="10" borderId="124" xfId="0" applyFont="1" applyFill="1" applyBorder="1" applyAlignment="1">
      <alignment horizontal="right"/>
    </xf>
    <xf numFmtId="164" fontId="29" fillId="10" borderId="15" xfId="0" applyFont="1" applyFill="1" applyBorder="1" applyAlignment="1">
      <alignment horizontal="right"/>
    </xf>
    <xf numFmtId="164" fontId="10" fillId="10" borderId="124" xfId="0" applyFont="1" applyFill="1" applyBorder="1" applyAlignment="1">
      <alignment horizontal="right"/>
    </xf>
    <xf numFmtId="164" fontId="10" fillId="10" borderId="15" xfId="0" applyFont="1" applyFill="1" applyBorder="1" applyAlignment="1">
      <alignment horizontal="right"/>
    </xf>
    <xf numFmtId="7" fontId="10" fillId="0" borderId="8" xfId="0" applyNumberFormat="1" applyFont="1" applyBorder="1" applyAlignment="1">
      <alignment horizontal="right"/>
    </xf>
    <xf numFmtId="7" fontId="10" fillId="0" borderId="0" xfId="0" applyNumberFormat="1" applyFont="1" applyAlignment="1">
      <alignment horizontal="right"/>
    </xf>
    <xf numFmtId="7" fontId="10" fillId="0" borderId="11" xfId="0" applyNumberFormat="1" applyFont="1" applyBorder="1" applyAlignment="1">
      <alignment horizontal="right"/>
    </xf>
    <xf numFmtId="0" fontId="10" fillId="0" borderId="17" xfId="0" applyNumberFormat="1" applyFont="1" applyBorder="1" applyAlignment="1">
      <alignment horizontal="left"/>
    </xf>
    <xf numFmtId="0" fontId="10" fillId="0" borderId="125" xfId="0" applyNumberFormat="1" applyFont="1" applyBorder="1" applyAlignment="1">
      <alignment horizontal="left"/>
    </xf>
    <xf numFmtId="0" fontId="10" fillId="0" borderId="18" xfId="0" applyNumberFormat="1" applyFont="1" applyBorder="1" applyAlignment="1">
      <alignment horizontal="left"/>
    </xf>
    <xf numFmtId="0" fontId="10" fillId="0" borderId="126" xfId="0" applyNumberFormat="1" applyFont="1" applyBorder="1" applyAlignment="1">
      <alignment horizontal="left"/>
    </xf>
    <xf numFmtId="0" fontId="10" fillId="0" borderId="19" xfId="0" applyNumberFormat="1" applyFont="1" applyBorder="1" applyAlignment="1">
      <alignment horizontal="left"/>
    </xf>
    <xf numFmtId="0" fontId="10" fillId="0" borderId="127" xfId="0" applyNumberFormat="1" applyFont="1" applyBorder="1" applyAlignment="1">
      <alignment horizontal="left"/>
    </xf>
    <xf numFmtId="0" fontId="10" fillId="0" borderId="6" xfId="14" applyFont="1" applyBorder="1" applyAlignment="1">
      <alignment horizontal="left"/>
    </xf>
    <xf numFmtId="0" fontId="10" fillId="0" borderId="104" xfId="0" applyNumberFormat="1" applyFont="1" applyBorder="1" applyAlignment="1">
      <alignment horizontal="left"/>
    </xf>
    <xf numFmtId="0" fontId="7" fillId="0" borderId="133" xfId="0" applyNumberFormat="1" applyFont="1" applyBorder="1" applyAlignment="1">
      <alignment horizontal="center" vertical="center"/>
    </xf>
    <xf numFmtId="0" fontId="7" fillId="0" borderId="66" xfId="0" applyNumberFormat="1" applyFont="1" applyBorder="1" applyAlignment="1">
      <alignment horizontal="center" vertical="center"/>
    </xf>
    <xf numFmtId="0" fontId="7" fillId="0" borderId="60" xfId="0" applyNumberFormat="1" applyFont="1" applyBorder="1" applyAlignment="1">
      <alignment horizontal="center" vertical="center"/>
    </xf>
    <xf numFmtId="0" fontId="7" fillId="0" borderId="67" xfId="0" applyNumberFormat="1" applyFont="1" applyBorder="1" applyAlignment="1">
      <alignment horizontal="center" vertical="center"/>
    </xf>
    <xf numFmtId="0" fontId="7" fillId="0" borderId="134" xfId="0" applyNumberFormat="1" applyFont="1" applyBorder="1" applyAlignment="1">
      <alignment horizontal="center" vertical="center"/>
    </xf>
    <xf numFmtId="0" fontId="7" fillId="0" borderId="135" xfId="0" applyNumberFormat="1" applyFont="1" applyBorder="1" applyAlignment="1">
      <alignment horizontal="center" vertical="center"/>
    </xf>
    <xf numFmtId="164" fontId="7" fillId="19" borderId="131" xfId="0" applyFont="1" applyFill="1" applyBorder="1" applyAlignment="1">
      <alignment horizontal="center"/>
    </xf>
    <xf numFmtId="164" fontId="7" fillId="19" borderId="55" xfId="0" applyFont="1" applyFill="1" applyBorder="1" applyAlignment="1">
      <alignment horizontal="center"/>
    </xf>
    <xf numFmtId="164" fontId="7" fillId="19" borderId="105" xfId="0" applyFont="1" applyFill="1" applyBorder="1" applyAlignment="1">
      <alignment horizontal="center"/>
    </xf>
    <xf numFmtId="164" fontId="7" fillId="7" borderId="60" xfId="0" applyFont="1" applyFill="1" applyBorder="1" applyAlignment="1">
      <alignment horizontal="center" vertical="center"/>
    </xf>
    <xf numFmtId="164" fontId="7" fillId="7" borderId="0" xfId="0" applyFont="1" applyFill="1" applyAlignment="1">
      <alignment horizontal="center" vertical="center"/>
    </xf>
    <xf numFmtId="164" fontId="1" fillId="33" borderId="132" xfId="0" applyFont="1" applyFill="1" applyBorder="1"/>
    <xf numFmtId="164" fontId="1" fillId="33" borderId="120" xfId="0" applyFont="1" applyFill="1" applyBorder="1"/>
    <xf numFmtId="164" fontId="1" fillId="33" borderId="58" xfId="0" applyFont="1" applyFill="1" applyBorder="1"/>
    <xf numFmtId="164" fontId="1" fillId="33" borderId="18" xfId="0" applyFont="1" applyFill="1" applyBorder="1"/>
    <xf numFmtId="164" fontId="1" fillId="33" borderId="83" xfId="0" applyFont="1" applyFill="1" applyBorder="1" applyAlignment="1">
      <alignment horizontal="left" vertical="center"/>
    </xf>
    <xf numFmtId="164" fontId="1" fillId="33" borderId="121" xfId="0" applyFont="1" applyFill="1" applyBorder="1" applyAlignment="1">
      <alignment horizontal="left" vertical="center"/>
    </xf>
    <xf numFmtId="164" fontId="1" fillId="14" borderId="131" xfId="0" applyFont="1" applyFill="1" applyBorder="1" applyAlignment="1">
      <alignment horizontal="right" vertical="center"/>
    </xf>
    <xf numFmtId="164" fontId="1" fillId="14" borderId="55" xfId="0" applyFont="1" applyFill="1" applyBorder="1" applyAlignment="1">
      <alignment horizontal="right" vertical="center"/>
    </xf>
    <xf numFmtId="164" fontId="1" fillId="0" borderId="132" xfId="0" applyFont="1" applyBorder="1" applyAlignment="1" applyProtection="1">
      <alignment horizontal="left" vertical="center"/>
      <protection locked="0"/>
    </xf>
    <xf numFmtId="164" fontId="1" fillId="0" borderId="120" xfId="0" applyFont="1" applyBorder="1" applyAlignment="1" applyProtection="1">
      <alignment horizontal="left" vertical="center"/>
      <protection locked="0"/>
    </xf>
    <xf numFmtId="49" fontId="1" fillId="0" borderId="102" xfId="0" applyNumberFormat="1" applyFont="1" applyBorder="1" applyAlignment="1">
      <alignment horizontal="left" vertical="center" wrapText="1"/>
    </xf>
    <xf numFmtId="49" fontId="10" fillId="0" borderId="18" xfId="0" applyNumberFormat="1" applyFont="1" applyBorder="1" applyAlignment="1">
      <alignment horizontal="left" vertical="center" wrapText="1"/>
    </xf>
    <xf numFmtId="49" fontId="10" fillId="0" borderId="86" xfId="0" applyNumberFormat="1" applyFont="1" applyBorder="1" applyAlignment="1">
      <alignment horizontal="left" vertical="center" wrapText="1"/>
    </xf>
    <xf numFmtId="164" fontId="10" fillId="0" borderId="18" xfId="0" applyFont="1" applyBorder="1"/>
    <xf numFmtId="49" fontId="43" fillId="0" borderId="18" xfId="0" applyNumberFormat="1" applyFont="1" applyBorder="1" applyProtection="1">
      <protection locked="0"/>
    </xf>
    <xf numFmtId="164" fontId="1" fillId="0" borderId="104" xfId="0" applyFont="1" applyBorder="1" applyAlignment="1">
      <alignment vertical="top"/>
    </xf>
    <xf numFmtId="164" fontId="1" fillId="0" borderId="58" xfId="0" applyFont="1" applyBorder="1" applyAlignment="1" applyProtection="1">
      <alignment horizontal="left" vertical="center"/>
      <protection locked="0"/>
    </xf>
    <xf numFmtId="164" fontId="1" fillId="0" borderId="18" xfId="0" applyFont="1" applyBorder="1" applyAlignment="1" applyProtection="1">
      <alignment horizontal="left" vertical="center"/>
      <protection locked="0"/>
    </xf>
    <xf numFmtId="164" fontId="1" fillId="14" borderId="151" xfId="0" applyFont="1" applyFill="1" applyBorder="1" applyAlignment="1">
      <alignment horizontal="right"/>
    </xf>
    <xf numFmtId="164" fontId="1" fillId="0" borderId="131" xfId="0" applyFont="1" applyBorder="1" applyAlignment="1" applyProtection="1">
      <alignment horizontal="left" vertical="center"/>
      <protection locked="0"/>
    </xf>
    <xf numFmtId="164" fontId="1" fillId="0" borderId="55" xfId="0" applyFont="1" applyBorder="1" applyAlignment="1" applyProtection="1">
      <alignment horizontal="left" vertical="center"/>
      <protection locked="0"/>
    </xf>
    <xf numFmtId="164" fontId="1" fillId="0" borderId="126" xfId="0" applyFont="1" applyBorder="1" applyAlignment="1" applyProtection="1">
      <alignment horizontal="left" vertical="center"/>
      <protection locked="0"/>
    </xf>
    <xf numFmtId="164" fontId="10" fillId="0" borderId="0" xfId="0" applyFont="1" applyAlignment="1">
      <alignment horizontal="right"/>
    </xf>
    <xf numFmtId="49" fontId="21" fillId="0" borderId="102" xfId="0" applyNumberFormat="1" applyFont="1" applyBorder="1" applyAlignment="1">
      <alignment horizontal="left" vertical="center" wrapText="1"/>
    </xf>
    <xf numFmtId="49" fontId="52" fillId="0" borderId="6" xfId="0" applyNumberFormat="1" applyFont="1" applyBorder="1" applyProtection="1">
      <protection locked="0"/>
    </xf>
    <xf numFmtId="164" fontId="26" fillId="39" borderId="16" xfId="0" applyFont="1" applyFill="1" applyBorder="1" applyAlignment="1">
      <alignment horizontal="left"/>
    </xf>
    <xf numFmtId="164" fontId="26" fillId="39" borderId="63" xfId="0" applyFont="1" applyFill="1" applyBorder="1" applyAlignment="1">
      <alignment horizontal="left"/>
    </xf>
    <xf numFmtId="0" fontId="10" fillId="0" borderId="11" xfId="0" applyNumberFormat="1" applyFont="1" applyBorder="1"/>
    <xf numFmtId="164" fontId="26" fillId="39" borderId="30" xfId="0" applyFont="1" applyFill="1" applyBorder="1" applyAlignment="1">
      <alignment horizontal="left"/>
    </xf>
    <xf numFmtId="164" fontId="26" fillId="39" borderId="122" xfId="0" applyFont="1" applyFill="1" applyBorder="1" applyAlignment="1">
      <alignment horizontal="left"/>
    </xf>
    <xf numFmtId="164" fontId="26" fillId="39" borderId="0" xfId="0" applyFont="1" applyFill="1" applyAlignment="1">
      <alignment horizontal="left"/>
    </xf>
    <xf numFmtId="164" fontId="26" fillId="39" borderId="116" xfId="0" applyFont="1" applyFill="1" applyBorder="1" applyAlignment="1">
      <alignment horizontal="left"/>
    </xf>
    <xf numFmtId="0" fontId="10" fillId="0" borderId="6" xfId="0" applyNumberFormat="1" applyFont="1" applyBorder="1"/>
    <xf numFmtId="164" fontId="26" fillId="0" borderId="7" xfId="0" applyFont="1" applyBorder="1" applyAlignment="1">
      <alignment horizontal="right" vertical="center"/>
    </xf>
    <xf numFmtId="164" fontId="26" fillId="0" borderId="8" xfId="0" applyFont="1" applyBorder="1" applyAlignment="1">
      <alignment horizontal="right" vertical="center"/>
    </xf>
    <xf numFmtId="164" fontId="26" fillId="0" borderId="30" xfId="0" applyFont="1" applyBorder="1" applyAlignment="1">
      <alignment horizontal="right" vertical="center"/>
    </xf>
    <xf numFmtId="164" fontId="26" fillId="0" borderId="122" xfId="0" applyFont="1" applyBorder="1" applyAlignment="1">
      <alignment horizontal="right" vertical="center"/>
    </xf>
    <xf numFmtId="164" fontId="26" fillId="39" borderId="8" xfId="0" applyFont="1" applyFill="1" applyBorder="1" applyAlignment="1">
      <alignment horizontal="left"/>
    </xf>
    <xf numFmtId="164" fontId="26" fillId="39" borderId="20" xfId="0" applyFont="1" applyFill="1" applyBorder="1" applyAlignment="1">
      <alignment horizontal="left"/>
    </xf>
    <xf numFmtId="164" fontId="26" fillId="0" borderId="11" xfId="0" applyFont="1" applyBorder="1" applyAlignment="1">
      <alignment horizontal="right" vertical="center"/>
    </xf>
    <xf numFmtId="164" fontId="26" fillId="39" borderId="109" xfId="0" applyFont="1" applyFill="1" applyBorder="1" applyAlignment="1">
      <alignment horizontal="left"/>
    </xf>
    <xf numFmtId="164" fontId="1" fillId="0" borderId="104" xfId="0" applyFont="1" applyBorder="1"/>
    <xf numFmtId="0" fontId="10" fillId="0" borderId="18" xfId="0" applyNumberFormat="1" applyFont="1" applyBorder="1"/>
    <xf numFmtId="164" fontId="10" fillId="0" borderId="11" xfId="0" applyFont="1" applyBorder="1" applyAlignment="1">
      <alignment horizontal="right"/>
    </xf>
    <xf numFmtId="14" fontId="9" fillId="0" borderId="0" xfId="0" applyNumberFormat="1" applyFont="1" applyAlignment="1" applyProtection="1">
      <alignment horizontal="center"/>
      <protection locked="0"/>
    </xf>
    <xf numFmtId="5" fontId="9" fillId="0" borderId="104" xfId="0" applyNumberFormat="1" applyFont="1" applyBorder="1"/>
    <xf numFmtId="5" fontId="49" fillId="0" borderId="141" xfId="0" applyNumberFormat="1" applyFont="1" applyBorder="1" applyAlignment="1">
      <alignment horizontal="center"/>
    </xf>
    <xf numFmtId="5" fontId="49" fillId="0" borderId="142" xfId="0" applyNumberFormat="1" applyFont="1" applyBorder="1" applyAlignment="1">
      <alignment horizontal="center"/>
    </xf>
    <xf numFmtId="164" fontId="49" fillId="0" borderId="62" xfId="0" applyFont="1" applyBorder="1" applyAlignment="1">
      <alignment horizontal="center" vertical="center"/>
    </xf>
    <xf numFmtId="164" fontId="49" fillId="0" borderId="113" xfId="0" applyFont="1" applyBorder="1" applyAlignment="1">
      <alignment horizontal="center" vertical="center"/>
    </xf>
    <xf numFmtId="164" fontId="60" fillId="0" borderId="138" xfId="0" applyFont="1" applyBorder="1" applyAlignment="1">
      <alignment horizontal="center" vertical="center"/>
    </xf>
    <xf numFmtId="164" fontId="60" fillId="0" borderId="143" xfId="0" applyFont="1" applyBorder="1" applyAlignment="1">
      <alignment horizontal="center" vertical="center"/>
    </xf>
    <xf numFmtId="0" fontId="1" fillId="0" borderId="18" xfId="0" applyNumberFormat="1" applyFont="1" applyBorder="1" applyAlignment="1">
      <alignment horizontal="left"/>
    </xf>
    <xf numFmtId="49" fontId="1" fillId="0" borderId="18" xfId="0" applyNumberFormat="1" applyFont="1" applyBorder="1" applyAlignment="1">
      <alignment horizontal="left" vertical="center" wrapText="1"/>
    </xf>
    <xf numFmtId="49" fontId="1" fillId="0" borderId="86" xfId="0" applyNumberFormat="1" applyFont="1" applyBorder="1" applyAlignment="1">
      <alignment horizontal="left" vertical="center" wrapText="1"/>
    </xf>
    <xf numFmtId="49" fontId="49" fillId="0" borderId="104" xfId="0" applyNumberFormat="1" applyFont="1" applyBorder="1" applyProtection="1">
      <protection locked="0"/>
    </xf>
    <xf numFmtId="164" fontId="21" fillId="0" borderId="104" xfId="0" applyFont="1" applyBorder="1"/>
    <xf numFmtId="0" fontId="49" fillId="0" borderId="136" xfId="0" applyNumberFormat="1" applyFont="1" applyBorder="1" applyAlignment="1">
      <alignment horizontal="center" vertical="center" wrapText="1"/>
    </xf>
    <xf numFmtId="0" fontId="49" fillId="0" borderId="34" xfId="0" applyNumberFormat="1" applyFont="1" applyBorder="1" applyAlignment="1">
      <alignment horizontal="center" vertical="center" wrapText="1"/>
    </xf>
    <xf numFmtId="0" fontId="1" fillId="0" borderId="6" xfId="0" applyNumberFormat="1" applyFont="1" applyBorder="1" applyAlignment="1">
      <alignment horizontal="left"/>
    </xf>
    <xf numFmtId="164" fontId="58" fillId="0" borderId="138" xfId="0" applyFont="1" applyBorder="1" applyAlignment="1">
      <alignment horizontal="center" vertical="center"/>
    </xf>
    <xf numFmtId="164" fontId="58" fillId="0" borderId="139" xfId="0" applyFont="1" applyBorder="1" applyAlignment="1">
      <alignment horizontal="center" vertical="center"/>
    </xf>
    <xf numFmtId="164" fontId="58" fillId="0" borderId="140" xfId="0" applyFont="1" applyBorder="1" applyAlignment="1">
      <alignment horizontal="center" vertical="center"/>
    </xf>
    <xf numFmtId="164" fontId="59" fillId="0" borderId="138" xfId="0" applyFont="1" applyBorder="1" applyAlignment="1">
      <alignment horizontal="center" vertical="center"/>
    </xf>
    <xf numFmtId="164" fontId="59" fillId="0" borderId="139" xfId="0" applyFont="1" applyBorder="1" applyAlignment="1">
      <alignment horizontal="center" vertical="center"/>
    </xf>
    <xf numFmtId="164" fontId="59" fillId="0" borderId="140" xfId="0" applyFont="1" applyBorder="1" applyAlignment="1">
      <alignment horizontal="center" vertical="center"/>
    </xf>
    <xf numFmtId="164" fontId="68" fillId="0" borderId="0" xfId="0" applyFont="1" applyAlignment="1">
      <alignment horizontal="center" vertical="top" wrapText="1"/>
    </xf>
    <xf numFmtId="164" fontId="68" fillId="0" borderId="0" xfId="0" applyFont="1" applyAlignment="1">
      <alignment horizontal="center" vertical="top"/>
    </xf>
    <xf numFmtId="49" fontId="1" fillId="0" borderId="104" xfId="0" applyNumberFormat="1" applyFont="1" applyBorder="1" applyProtection="1">
      <protection locked="0"/>
    </xf>
    <xf numFmtId="0" fontId="49" fillId="0" borderId="137" xfId="0" applyNumberFormat="1" applyFont="1" applyBorder="1" applyAlignment="1">
      <alignment horizontal="center" vertical="center" wrapText="1"/>
    </xf>
    <xf numFmtId="0" fontId="49" fillId="0" borderId="35" xfId="0" applyNumberFormat="1" applyFont="1" applyBorder="1" applyAlignment="1">
      <alignment horizontal="center" vertical="center" wrapText="1"/>
    </xf>
    <xf numFmtId="14" fontId="51" fillId="0" borderId="0" xfId="0" applyNumberFormat="1" applyFont="1" applyAlignment="1" applyProtection="1">
      <alignment horizontal="left" vertical="center"/>
      <protection locked="0"/>
    </xf>
    <xf numFmtId="164" fontId="1" fillId="0" borderId="0" xfId="0" applyFont="1" applyAlignment="1">
      <alignment horizontal="left" vertical="center"/>
    </xf>
    <xf numFmtId="164" fontId="40" fillId="0" borderId="0" xfId="0" applyFont="1" applyAlignment="1" applyProtection="1">
      <alignment horizontal="center" vertical="center"/>
      <protection locked="0"/>
    </xf>
    <xf numFmtId="164" fontId="9" fillId="0" borderId="46" xfId="0" applyFont="1" applyBorder="1" applyAlignment="1">
      <alignment horizontal="left"/>
    </xf>
    <xf numFmtId="164" fontId="9" fillId="0" borderId="114" xfId="0" applyFont="1" applyBorder="1" applyAlignment="1">
      <alignment horizontal="left"/>
    </xf>
    <xf numFmtId="165" fontId="41" fillId="0" borderId="4" xfId="0" applyNumberFormat="1" applyFont="1" applyBorder="1" applyAlignment="1" applyProtection="1">
      <alignment horizontal="center"/>
      <protection locked="0"/>
    </xf>
    <xf numFmtId="165" fontId="41" fillId="0" borderId="22" xfId="0" applyNumberFormat="1" applyFont="1" applyBorder="1" applyAlignment="1" applyProtection="1">
      <alignment horizontal="center"/>
      <protection locked="0"/>
    </xf>
    <xf numFmtId="165" fontId="31" fillId="17" borderId="4" xfId="0" applyNumberFormat="1" applyFont="1" applyFill="1" applyBorder="1" applyAlignment="1">
      <alignment horizontal="center"/>
    </xf>
    <xf numFmtId="165" fontId="31" fillId="17" borderId="22" xfId="0" applyNumberFormat="1" applyFont="1" applyFill="1" applyBorder="1" applyAlignment="1">
      <alignment horizontal="center"/>
    </xf>
    <xf numFmtId="164" fontId="1" fillId="0" borderId="0" xfId="0" applyFont="1" applyAlignment="1">
      <alignment horizontal="left" vertical="center" wrapText="1"/>
    </xf>
    <xf numFmtId="0" fontId="1" fillId="0" borderId="0" xfId="0" applyNumberFormat="1" applyFont="1" applyAlignment="1">
      <alignment horizontal="left" vertical="center"/>
    </xf>
    <xf numFmtId="164" fontId="32" fillId="0" borderId="114" xfId="0" applyFont="1" applyBorder="1" applyAlignment="1">
      <alignment horizontal="center"/>
    </xf>
    <xf numFmtId="164" fontId="32" fillId="0" borderId="106" xfId="0" applyFont="1" applyBorder="1" applyAlignment="1">
      <alignment horizontal="center"/>
    </xf>
    <xf numFmtId="164" fontId="1" fillId="0" borderId="11" xfId="0" applyFont="1" applyBorder="1" applyAlignment="1">
      <alignment horizontal="left" vertical="center"/>
    </xf>
    <xf numFmtId="164" fontId="1" fillId="0" borderId="8" xfId="0" applyFont="1" applyBorder="1" applyAlignment="1">
      <alignment horizontal="left" vertical="center"/>
    </xf>
    <xf numFmtId="164" fontId="9" fillId="0" borderId="0" xfId="0" applyFont="1" applyAlignment="1">
      <alignment horizontal="left"/>
    </xf>
    <xf numFmtId="49" fontId="7" fillId="0" borderId="51" xfId="0" applyNumberFormat="1" applyFont="1" applyBorder="1" applyAlignment="1">
      <alignment horizontal="center" vertical="center"/>
    </xf>
    <xf numFmtId="49" fontId="7" fillId="0" borderId="12" xfId="0" applyNumberFormat="1" applyFont="1" applyBorder="1" applyAlignment="1">
      <alignment horizontal="center" vertical="center"/>
    </xf>
    <xf numFmtId="49" fontId="7" fillId="0" borderId="13" xfId="0" applyNumberFormat="1" applyFont="1" applyBorder="1" applyAlignment="1">
      <alignment horizontal="center" vertical="center"/>
    </xf>
    <xf numFmtId="9" fontId="31" fillId="5" borderId="4" xfId="0" applyNumberFormat="1" applyFont="1" applyFill="1" applyBorder="1" applyAlignment="1">
      <alignment horizontal="center"/>
    </xf>
    <xf numFmtId="9" fontId="31" fillId="5" borderId="22" xfId="0" applyNumberFormat="1" applyFont="1" applyFill="1" applyBorder="1" applyAlignment="1">
      <alignment horizontal="center"/>
    </xf>
    <xf numFmtId="164" fontId="9" fillId="0" borderId="28" xfId="0" applyFont="1" applyBorder="1" applyAlignment="1">
      <alignment horizontal="left"/>
    </xf>
    <xf numFmtId="164" fontId="9" fillId="0" borderId="4" xfId="0" applyFont="1" applyBorder="1" applyAlignment="1">
      <alignment horizontal="left"/>
    </xf>
    <xf numFmtId="164" fontId="10" fillId="0" borderId="0" xfId="0" applyFont="1" applyAlignment="1">
      <alignment horizontal="left"/>
    </xf>
    <xf numFmtId="49" fontId="34" fillId="0" borderId="11" xfId="0" applyNumberFormat="1" applyFont="1" applyBorder="1" applyAlignment="1">
      <alignment horizontal="left" vertical="top"/>
    </xf>
    <xf numFmtId="0" fontId="9" fillId="0" borderId="0" xfId="0" applyNumberFormat="1" applyFont="1" applyAlignment="1">
      <alignment horizontal="left" vertical="top"/>
    </xf>
    <xf numFmtId="164" fontId="12" fillId="0" borderId="6" xfId="0" applyFont="1" applyBorder="1" applyAlignment="1" applyProtection="1">
      <alignment horizontal="left"/>
      <protection locked="0"/>
    </xf>
    <xf numFmtId="49" fontId="31" fillId="0" borderId="0" xfId="0" applyNumberFormat="1" applyFont="1" applyAlignment="1" applyProtection="1">
      <alignment horizontal="left"/>
      <protection locked="0"/>
    </xf>
    <xf numFmtId="49" fontId="41" fillId="0" borderId="0" xfId="0" applyNumberFormat="1" applyFont="1" applyAlignment="1" applyProtection="1">
      <alignment horizontal="left"/>
      <protection locked="0"/>
    </xf>
    <xf numFmtId="164" fontId="41" fillId="0" borderId="102" xfId="0" applyFont="1" applyBorder="1" applyAlignment="1" applyProtection="1">
      <alignment horizontal="left" vertical="center" wrapText="1"/>
      <protection locked="0"/>
    </xf>
    <xf numFmtId="164" fontId="41" fillId="0" borderId="18" xfId="0" applyFont="1" applyBorder="1" applyAlignment="1" applyProtection="1">
      <alignment horizontal="left" vertical="center" wrapText="1"/>
      <protection locked="0"/>
    </xf>
    <xf numFmtId="164" fontId="41" fillId="0" borderId="86" xfId="0" applyFont="1" applyBorder="1" applyAlignment="1" applyProtection="1">
      <alignment horizontal="left" vertical="center" wrapText="1"/>
      <protection locked="0"/>
    </xf>
    <xf numFmtId="164" fontId="34" fillId="0" borderId="0" xfId="0" applyFont="1" applyAlignment="1">
      <alignment horizontal="right"/>
    </xf>
    <xf numFmtId="164" fontId="1" fillId="0" borderId="0" xfId="0" applyFont="1" applyAlignment="1">
      <alignment horizontal="left"/>
    </xf>
    <xf numFmtId="164" fontId="34" fillId="0" borderId="104" xfId="0" applyFont="1" applyBorder="1" applyAlignment="1">
      <alignment horizontal="left" vertical="top"/>
    </xf>
    <xf numFmtId="49" fontId="9" fillId="0" borderId="6" xfId="0" applyNumberFormat="1" applyFont="1" applyBorder="1" applyAlignment="1">
      <alignment horizontal="left"/>
    </xf>
    <xf numFmtId="49" fontId="61" fillId="0" borderId="6" xfId="0" applyNumberFormat="1" applyFont="1" applyBorder="1" applyAlignment="1" applyProtection="1">
      <alignment horizontal="left"/>
      <protection locked="0"/>
    </xf>
    <xf numFmtId="49" fontId="41" fillId="0" borderId="6" xfId="0" applyNumberFormat="1" applyFont="1" applyBorder="1" applyAlignment="1" applyProtection="1">
      <alignment horizontal="left"/>
      <protection locked="0"/>
    </xf>
    <xf numFmtId="164" fontId="9" fillId="0" borderId="6" xfId="0" applyFont="1" applyBorder="1" applyAlignment="1" applyProtection="1">
      <alignment horizontal="left"/>
      <protection locked="0"/>
    </xf>
    <xf numFmtId="164" fontId="10" fillId="0" borderId="0" xfId="0" applyFont="1" applyAlignment="1">
      <alignment horizontal="center"/>
    </xf>
    <xf numFmtId="164" fontId="1" fillId="0" borderId="163" xfId="0" applyFont="1" applyBorder="1" applyAlignment="1">
      <alignment horizontal="left" vertical="center"/>
    </xf>
    <xf numFmtId="164" fontId="1" fillId="0" borderId="104" xfId="0" applyFont="1" applyBorder="1" applyAlignment="1">
      <alignment horizontal="left" vertical="center"/>
    </xf>
    <xf numFmtId="0" fontId="1" fillId="0" borderId="104" xfId="0" applyNumberFormat="1" applyFont="1" applyBorder="1" applyAlignment="1">
      <alignment horizontal="left" vertical="center"/>
    </xf>
    <xf numFmtId="164" fontId="1" fillId="0" borderId="18" xfId="0" applyFont="1" applyBorder="1" applyAlignment="1">
      <alignment horizontal="left" vertical="center"/>
    </xf>
    <xf numFmtId="14" fontId="51" fillId="0" borderId="18" xfId="0" applyNumberFormat="1" applyFont="1" applyBorder="1" applyAlignment="1" applyProtection="1">
      <alignment horizontal="left" vertical="center"/>
      <protection locked="0"/>
    </xf>
    <xf numFmtId="164" fontId="10" fillId="0" borderId="8" xfId="0" applyFont="1" applyBorder="1" applyAlignment="1">
      <alignment horizontal="left"/>
    </xf>
    <xf numFmtId="0" fontId="10" fillId="0" borderId="8" xfId="0" applyNumberFormat="1" applyFont="1" applyBorder="1" applyAlignment="1">
      <alignment horizontal="left"/>
    </xf>
    <xf numFmtId="0" fontId="10" fillId="0" borderId="0" xfId="0" applyNumberFormat="1" applyFont="1" applyAlignment="1">
      <alignment horizontal="left"/>
    </xf>
    <xf numFmtId="49" fontId="7" fillId="0" borderId="7" xfId="0" applyNumberFormat="1" applyFont="1" applyBorder="1" applyAlignment="1">
      <alignment horizontal="center" vertical="center"/>
    </xf>
    <xf numFmtId="49" fontId="7" fillId="0" borderId="8" xfId="0" applyNumberFormat="1" applyFont="1" applyBorder="1" applyAlignment="1">
      <alignment horizontal="center" vertical="center"/>
    </xf>
    <xf numFmtId="49" fontId="7" fillId="0" borderId="20" xfId="0" applyNumberFormat="1" applyFont="1" applyBorder="1" applyAlignment="1">
      <alignment horizontal="center" vertical="center"/>
    </xf>
    <xf numFmtId="0" fontId="1" fillId="0" borderId="6" xfId="0" applyNumberFormat="1" applyFont="1" applyBorder="1" applyAlignment="1">
      <alignment horizontal="left" vertical="center"/>
    </xf>
    <xf numFmtId="164" fontId="10" fillId="0" borderId="104" xfId="0" applyFont="1" applyBorder="1" applyAlignment="1">
      <alignment horizontal="center" vertical="center"/>
    </xf>
    <xf numFmtId="10" fontId="41" fillId="0" borderId="4" xfId="0" applyNumberFormat="1" applyFont="1" applyBorder="1" applyAlignment="1" applyProtection="1">
      <alignment horizontal="center"/>
      <protection locked="0"/>
    </xf>
    <xf numFmtId="10" fontId="41" fillId="0" borderId="22" xfId="0" applyNumberFormat="1" applyFont="1" applyBorder="1" applyAlignment="1" applyProtection="1">
      <alignment horizontal="center"/>
      <protection locked="0"/>
    </xf>
    <xf numFmtId="164" fontId="32" fillId="0" borderId="4" xfId="0" applyFont="1" applyBorder="1" applyAlignment="1">
      <alignment horizontal="center"/>
    </xf>
    <xf numFmtId="164" fontId="32" fillId="0" borderId="22" xfId="0" applyFont="1" applyBorder="1" applyAlignment="1">
      <alignment horizontal="center"/>
    </xf>
    <xf numFmtId="164" fontId="9" fillId="0" borderId="7" xfId="0" applyFont="1" applyBorder="1" applyAlignment="1" applyProtection="1">
      <alignment horizontal="left" vertical="top"/>
      <protection locked="0"/>
    </xf>
    <xf numFmtId="164" fontId="9" fillId="0" borderId="8" xfId="0" applyFont="1" applyBorder="1" applyAlignment="1" applyProtection="1">
      <alignment horizontal="left" vertical="top"/>
      <protection locked="0"/>
    </xf>
    <xf numFmtId="164" fontId="9" fillId="0" borderId="20" xfId="0" applyFont="1" applyBorder="1" applyAlignment="1" applyProtection="1">
      <alignment horizontal="left" vertical="top"/>
      <protection locked="0"/>
    </xf>
    <xf numFmtId="164" fontId="9" fillId="0" borderId="9" xfId="0" applyFont="1" applyBorder="1" applyAlignment="1" applyProtection="1">
      <alignment horizontal="left" vertical="top"/>
      <protection locked="0"/>
    </xf>
    <xf numFmtId="164" fontId="9" fillId="0" borderId="0" xfId="0" applyFont="1" applyAlignment="1" applyProtection="1">
      <alignment horizontal="left" vertical="top"/>
      <protection locked="0"/>
    </xf>
    <xf numFmtId="164" fontId="9" fillId="0" borderId="116" xfId="0" applyFont="1" applyBorder="1" applyAlignment="1" applyProtection="1">
      <alignment horizontal="left" vertical="top"/>
      <protection locked="0"/>
    </xf>
    <xf numFmtId="164" fontId="9" fillId="0" borderId="10" xfId="0" applyFont="1" applyBorder="1" applyAlignment="1" applyProtection="1">
      <alignment horizontal="left" vertical="top"/>
      <protection locked="0"/>
    </xf>
    <xf numFmtId="164" fontId="9" fillId="0" borderId="11" xfId="0" applyFont="1" applyBorder="1" applyAlignment="1" applyProtection="1">
      <alignment horizontal="left" vertical="top"/>
      <protection locked="0"/>
    </xf>
    <xf numFmtId="164" fontId="9" fillId="0" borderId="154" xfId="0" applyFont="1" applyBorder="1" applyAlignment="1" applyProtection="1">
      <alignment horizontal="left" vertical="top"/>
      <protection locked="0"/>
    </xf>
    <xf numFmtId="164" fontId="7" fillId="0" borderId="0" xfId="0" applyFont="1" applyAlignment="1">
      <alignment horizontal="left"/>
    </xf>
    <xf numFmtId="10" fontId="31" fillId="17" borderId="4" xfId="0" applyNumberFormat="1" applyFont="1" applyFill="1" applyBorder="1" applyAlignment="1">
      <alignment horizontal="center"/>
    </xf>
    <xf numFmtId="10" fontId="31" fillId="17" borderId="22" xfId="0" applyNumberFormat="1" applyFont="1" applyFill="1" applyBorder="1" applyAlignment="1">
      <alignment horizontal="center"/>
    </xf>
    <xf numFmtId="164" fontId="67" fillId="0" borderId="0" xfId="0" applyFont="1" applyAlignment="1">
      <alignment horizontal="center" vertical="center"/>
    </xf>
    <xf numFmtId="164" fontId="67" fillId="0" borderId="0" xfId="0" applyFont="1" applyAlignment="1">
      <alignment horizontal="center" vertical="center" wrapText="1"/>
    </xf>
    <xf numFmtId="164" fontId="32" fillId="0" borderId="102" xfId="0" applyFont="1" applyBorder="1" applyAlignment="1">
      <alignment horizontal="center"/>
    </xf>
    <xf numFmtId="164" fontId="32" fillId="0" borderId="126" xfId="0" applyFont="1" applyBorder="1" applyAlignment="1">
      <alignment horizontal="center"/>
    </xf>
    <xf numFmtId="1" fontId="10" fillId="0" borderId="0" xfId="0" applyNumberFormat="1" applyFont="1" applyAlignment="1">
      <alignment horizontal="left"/>
    </xf>
  </cellXfs>
  <cellStyles count="17">
    <cellStyle name="Define your own named style" xfId="1" xr:uid="{00000000-0005-0000-0000-000000000000}"/>
    <cellStyle name="Draw lines around data in range" xfId="2" xr:uid="{00000000-0005-0000-0000-000001000000}"/>
    <cellStyle name="Draw lines around data in range 2" xfId="3" xr:uid="{00000000-0005-0000-0000-000002000000}"/>
    <cellStyle name="Draw shadow and lines within range" xfId="4" xr:uid="{00000000-0005-0000-0000-000003000000}"/>
    <cellStyle name="Draw shadow and lines within range 2" xfId="5" xr:uid="{00000000-0005-0000-0000-000004000000}"/>
    <cellStyle name="Enlarge title text, yellow on blue" xfId="6" xr:uid="{00000000-0005-0000-0000-000005000000}"/>
    <cellStyle name="Format a column of totals" xfId="7" xr:uid="{00000000-0005-0000-0000-000006000000}"/>
    <cellStyle name="Format a row of totals" xfId="8" xr:uid="{00000000-0005-0000-0000-000007000000}"/>
    <cellStyle name="Format a row of totals 2" xfId="9" xr:uid="{00000000-0005-0000-0000-000008000000}"/>
    <cellStyle name="Format text as bold, black on yellow" xfId="10" xr:uid="{00000000-0005-0000-0000-000009000000}"/>
    <cellStyle name="Format text as bold, black on yellow 2" xfId="11" xr:uid="{00000000-0005-0000-0000-00000A000000}"/>
    <cellStyle name="Normal" xfId="0" builtinId="0"/>
    <cellStyle name="Normal 2" xfId="12" xr:uid="{00000000-0005-0000-0000-00000C000000}"/>
    <cellStyle name="Normal 3" xfId="13" xr:uid="{00000000-0005-0000-0000-00000D000000}"/>
    <cellStyle name="Normal_Copy of WEB LGA Summary Invoice" xfId="14" xr:uid="{00000000-0005-0000-0000-00000E000000}"/>
    <cellStyle name="Percent" xfId="15" builtinId="5"/>
    <cellStyle name="Reset range style to defaults" xfId="16" xr:uid="{00000000-0005-0000-0000-000010000000}"/>
  </cellStyles>
  <dxfs count="3">
    <dxf>
      <font>
        <b/>
        <i val="0"/>
        <strike val="0"/>
      </font>
      <numFmt numFmtId="9" formatCode="&quot;$&quot;#,##0_);\(&quot;$&quot;#,##0\)"/>
      <fill>
        <patternFill>
          <bgColor theme="5" tint="0.79998168889431442"/>
        </patternFill>
      </fill>
      <border>
        <left style="thin">
          <color theme="1"/>
        </left>
        <right style="thin">
          <color theme="1"/>
        </right>
        <top style="thin">
          <color theme="1"/>
        </top>
        <bottom style="thin">
          <color theme="1"/>
        </bottom>
      </border>
    </dxf>
    <dxf>
      <font>
        <strike val="0"/>
      </font>
      <fill>
        <patternFill>
          <bgColor theme="9" tint="0.79998168889431442"/>
        </patternFill>
      </fill>
    </dxf>
    <dxf>
      <font>
        <b/>
        <i val="0"/>
        <strike val="0"/>
      </font>
      <numFmt numFmtId="165" formatCode="&quot;$&quot;#,##0"/>
      <fill>
        <patternFill>
          <bgColor rgb="FFFFFF00"/>
        </patternFill>
      </fill>
      <border>
        <left/>
        <right/>
        <top/>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activeX/activeX6.xml><?xml version="1.0" encoding="utf-8"?>
<ax:ocx xmlns:ax="http://schemas.microsoft.com/office/2006/activeX" xmlns:r="http://schemas.openxmlformats.org/officeDocument/2006/relationships" ax:classid="{D7053240-CE69-11CD-A777-00DD01143C57}" ax:persistence="persistStreamInit" r:id="rId1"/>
</file>

<file path=xl/activeX/activeX7.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8</xdr:col>
      <xdr:colOff>390976</xdr:colOff>
      <xdr:row>0</xdr:row>
      <xdr:rowOff>0</xdr:rowOff>
    </xdr:from>
    <xdr:to>
      <xdr:col>8</xdr:col>
      <xdr:colOff>1167937</xdr:colOff>
      <xdr:row>5</xdr:row>
      <xdr:rowOff>117022</xdr:rowOff>
    </xdr:to>
    <xdr:pic>
      <xdr:nvPicPr>
        <xdr:cNvPr id="2" name="Picture 1">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1"/>
        <a:stretch>
          <a:fillRect/>
        </a:stretch>
      </xdr:blipFill>
      <xdr:spPr>
        <a:xfrm>
          <a:off x="6023426" y="0"/>
          <a:ext cx="776961" cy="1101272"/>
        </a:xfrm>
        <a:prstGeom prst="rect">
          <a:avLst/>
        </a:prstGeom>
      </xdr:spPr>
    </xdr:pic>
    <xdr:clientData/>
  </xdr:twoCellAnchor>
  <xdr:twoCellAnchor editAs="oneCell">
    <xdr:from>
      <xdr:col>0</xdr:col>
      <xdr:colOff>96128</xdr:colOff>
      <xdr:row>0</xdr:row>
      <xdr:rowOff>66128</xdr:rowOff>
    </xdr:from>
    <xdr:to>
      <xdr:col>1</xdr:col>
      <xdr:colOff>689218</xdr:colOff>
      <xdr:row>5</xdr:row>
      <xdr:rowOff>123278</xdr:rowOff>
    </xdr:to>
    <xdr:pic>
      <xdr:nvPicPr>
        <xdr:cNvPr id="3" name="Picture 2">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2"/>
        <a:srcRect t="-1500" r="10702" b="1500"/>
        <a:stretch/>
      </xdr:blipFill>
      <xdr:spPr>
        <a:xfrm>
          <a:off x="96128" y="66128"/>
          <a:ext cx="878840" cy="1041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37" name="AddMediCal" hidden="1">
              <a:extLst>
                <a:ext uri="{63B3BB69-23CF-44E3-9099-C40C66FF867C}">
                  <a14:compatExt spid="_x0000_s14337"/>
                </a:ext>
                <a:ext uri="{FF2B5EF4-FFF2-40B4-BE49-F238E27FC236}">
                  <a16:creationId xmlns:a16="http://schemas.microsoft.com/office/drawing/2014/main" id="{00000000-0008-0000-03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38" name="AddGrants" hidden="1">
              <a:extLst>
                <a:ext uri="{63B3BB69-23CF-44E3-9099-C40C66FF867C}">
                  <a14:compatExt spid="_x0000_s14338"/>
                </a:ext>
                <a:ext uri="{FF2B5EF4-FFF2-40B4-BE49-F238E27FC236}">
                  <a16:creationId xmlns:a16="http://schemas.microsoft.com/office/drawing/2014/main" id="{00000000-0008-0000-03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39" name="AddGeneral" hidden="1">
              <a:extLst>
                <a:ext uri="{63B3BB69-23CF-44E3-9099-C40C66FF867C}">
                  <a14:compatExt spid="_x0000_s14339"/>
                </a:ext>
                <a:ext uri="{FF2B5EF4-FFF2-40B4-BE49-F238E27FC236}">
                  <a16:creationId xmlns:a16="http://schemas.microsoft.com/office/drawing/2014/main" id="{00000000-0008-0000-03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40" name="AddMedicare" hidden="1">
              <a:extLst>
                <a:ext uri="{63B3BB69-23CF-44E3-9099-C40C66FF867C}">
                  <a14:compatExt spid="_x0000_s14340"/>
                </a:ext>
                <a:ext uri="{FF2B5EF4-FFF2-40B4-BE49-F238E27FC236}">
                  <a16:creationId xmlns:a16="http://schemas.microsoft.com/office/drawing/2014/main" id="{00000000-0008-0000-03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41" name="AddInsurance" hidden="1">
              <a:extLst>
                <a:ext uri="{63B3BB69-23CF-44E3-9099-C40C66FF867C}">
                  <a14:compatExt spid="_x0000_s14341"/>
                </a:ext>
                <a:ext uri="{FF2B5EF4-FFF2-40B4-BE49-F238E27FC236}">
                  <a16:creationId xmlns:a16="http://schemas.microsoft.com/office/drawing/2014/main" id="{00000000-0008-0000-03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42" name="AddFees" hidden="1">
              <a:extLst>
                <a:ext uri="{63B3BB69-23CF-44E3-9099-C40C66FF867C}">
                  <a14:compatExt spid="_x0000_s14342"/>
                </a:ext>
                <a:ext uri="{FF2B5EF4-FFF2-40B4-BE49-F238E27FC236}">
                  <a16:creationId xmlns:a16="http://schemas.microsoft.com/office/drawing/2014/main" id="{00000000-0008-0000-03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0</xdr:row>
          <xdr:rowOff>0</xdr:rowOff>
        </xdr:from>
        <xdr:to>
          <xdr:col>1</xdr:col>
          <xdr:colOff>19050</xdr:colOff>
          <xdr:row>0</xdr:row>
          <xdr:rowOff>9525</xdr:rowOff>
        </xdr:to>
        <xdr:sp macro="" textlink="">
          <xdr:nvSpPr>
            <xdr:cNvPr id="14343" name="AddOther" hidden="1">
              <a:extLst>
                <a:ext uri="{63B3BB69-23CF-44E3-9099-C40C66FF867C}">
                  <a14:compatExt spid="_x0000_s14343"/>
                </a:ext>
                <a:ext uri="{FF2B5EF4-FFF2-40B4-BE49-F238E27FC236}">
                  <a16:creationId xmlns:a16="http://schemas.microsoft.com/office/drawing/2014/main" id="{00000000-0008-0000-03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Shimizu\AppData\Local\Microsoft\Windows\INetCache\Content.Outlook\D3H1NYGI\CMAA%20Invoice%20Template%20%20Checklist%20Updat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 Summary Page"/>
      <sheetName val="Invoice - T.S. Results Summary"/>
      <sheetName val="Invoice - Revenue Worksheet"/>
      <sheetName val="Invoice - Cost Worksheet"/>
      <sheetName val="Invoice - Direct Charge Costs"/>
      <sheetName val="Invoice - Claim Calculation"/>
      <sheetName val="Invoice - Variance Worksheets"/>
      <sheetName val="Invoice - Invoice Checklist"/>
      <sheetName val="Sheet1"/>
      <sheetName val="DHCS Info"/>
      <sheetName val="Non-Enhanced MAA Codes"/>
      <sheetName val="Enhanced MAA Codes"/>
    </sheetNames>
    <sheetDataSet>
      <sheetData sheetId="0">
        <row r="32">
          <cell r="L32" t="str">
            <v>Rev.10/11/22 DHCS/LGFD</v>
          </cell>
        </row>
      </sheetData>
      <sheetData sheetId="1"/>
      <sheetData sheetId="2"/>
      <sheetData sheetId="3"/>
      <sheetData sheetId="4"/>
      <sheetData sheetId="5"/>
      <sheetData sheetId="6"/>
      <sheetData sheetId="7"/>
      <sheetData sheetId="8"/>
      <sheetData sheetId="9"/>
      <sheetData sheetId="10">
        <row r="2">
          <cell r="A2">
            <v>4</v>
          </cell>
        </row>
        <row r="3">
          <cell r="A3">
            <v>6</v>
          </cell>
        </row>
        <row r="4">
          <cell r="A4">
            <v>8</v>
          </cell>
        </row>
        <row r="5">
          <cell r="A5">
            <v>10</v>
          </cell>
        </row>
        <row r="6">
          <cell r="A6">
            <v>12</v>
          </cell>
        </row>
        <row r="7">
          <cell r="A7">
            <v>13</v>
          </cell>
        </row>
        <row r="8">
          <cell r="A8">
            <v>15</v>
          </cell>
        </row>
        <row r="9">
          <cell r="A9">
            <v>17</v>
          </cell>
        </row>
        <row r="10">
          <cell r="A10">
            <v>19</v>
          </cell>
        </row>
        <row r="11">
          <cell r="A11">
            <v>20</v>
          </cell>
        </row>
      </sheetData>
      <sheetData sheetId="11">
        <row r="2">
          <cell r="A2">
            <v>16</v>
          </cell>
        </row>
        <row r="3">
          <cell r="A3">
            <v>18</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4.xml"/><Relationship Id="rId3" Type="http://schemas.openxmlformats.org/officeDocument/2006/relationships/vmlDrawing" Target="../drawings/vmlDrawing1.vml"/><Relationship Id="rId7" Type="http://schemas.openxmlformats.org/officeDocument/2006/relationships/control" Target="../activeX/activeX3.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ontrol" Target="../activeX/activeX2.xml"/><Relationship Id="rId11" Type="http://schemas.openxmlformats.org/officeDocument/2006/relationships/control" Target="../activeX/activeX7.xml"/><Relationship Id="rId5" Type="http://schemas.openxmlformats.org/officeDocument/2006/relationships/image" Target="../media/image3.emf"/><Relationship Id="rId10" Type="http://schemas.openxmlformats.org/officeDocument/2006/relationships/control" Target="../activeX/activeX6.xml"/><Relationship Id="rId4" Type="http://schemas.openxmlformats.org/officeDocument/2006/relationships/control" Target="../activeX/activeX1.xml"/><Relationship Id="rId9" Type="http://schemas.openxmlformats.org/officeDocument/2006/relationships/control" Target="../activeX/activeX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0"/>
  <sheetViews>
    <sheetView showWhiteSpace="0" topLeftCell="A34" zoomScaleNormal="100" zoomScaleSheetLayoutView="70" workbookViewId="0">
      <selection activeCell="H58" sqref="H58"/>
    </sheetView>
  </sheetViews>
  <sheetFormatPr defaultColWidth="9.109375" defaultRowHeight="15"/>
  <cols>
    <col min="1" max="1" width="3.44140625" style="13" customWidth="1"/>
    <col min="2" max="2" width="11" style="13" customWidth="1"/>
    <col min="3" max="3" width="15.44140625" style="13" customWidth="1"/>
    <col min="4" max="4" width="9.109375" style="13" customWidth="1"/>
    <col min="5" max="5" width="2.6640625" style="13" customWidth="1"/>
    <col min="6" max="6" width="11.109375" style="13" customWidth="1"/>
    <col min="7" max="7" width="6.44140625" style="13" customWidth="1"/>
    <col min="8" max="8" width="8.88671875" style="13" customWidth="1"/>
    <col min="9" max="9" width="15.33203125" style="13" customWidth="1"/>
    <col min="10" max="16384" width="9.109375" style="13"/>
  </cols>
  <sheetData>
    <row r="1" spans="1:9">
      <c r="C1" s="584" t="s">
        <v>348</v>
      </c>
    </row>
    <row r="2" spans="1:9">
      <c r="C2" s="585" t="s">
        <v>349</v>
      </c>
    </row>
    <row r="5" spans="1:9">
      <c r="A5" s="586"/>
    </row>
    <row r="6" spans="1:9" ht="21.95" customHeight="1">
      <c r="B6" s="587" t="s">
        <v>0</v>
      </c>
      <c r="C6" s="588" t="s">
        <v>350</v>
      </c>
    </row>
    <row r="7" spans="1:9" ht="15.75">
      <c r="B7" s="589"/>
      <c r="C7" s="588" t="s">
        <v>351</v>
      </c>
    </row>
    <row r="8" spans="1:9" ht="15.75">
      <c r="B8" s="590"/>
    </row>
    <row r="9" spans="1:9">
      <c r="A9" s="13" t="s">
        <v>352</v>
      </c>
      <c r="D9" s="596" t="s">
        <v>391</v>
      </c>
      <c r="E9" s="596"/>
      <c r="F9" s="596"/>
      <c r="G9" s="596"/>
      <c r="H9" s="596"/>
      <c r="I9" s="596"/>
    </row>
    <row r="10" spans="1:9">
      <c r="A10" s="13" t="s">
        <v>353</v>
      </c>
      <c r="B10" s="596"/>
      <c r="C10" s="596" t="s">
        <v>392</v>
      </c>
      <c r="D10" s="596"/>
      <c r="E10" s="596"/>
      <c r="F10" s="13" t="s">
        <v>354</v>
      </c>
      <c r="G10" s="596" t="s">
        <v>394</v>
      </c>
      <c r="H10" s="596"/>
      <c r="I10" s="596"/>
    </row>
    <row r="12" spans="1:9" ht="99" customHeight="1">
      <c r="A12" s="620" t="s">
        <v>355</v>
      </c>
      <c r="B12" s="620"/>
      <c r="C12" s="620"/>
      <c r="D12" s="620"/>
      <c r="E12" s="620"/>
      <c r="F12" s="620"/>
      <c r="G12" s="620"/>
      <c r="H12" s="620"/>
      <c r="I12" s="620"/>
    </row>
    <row r="13" spans="1:9" ht="18" customHeight="1">
      <c r="A13" s="621" t="s">
        <v>356</v>
      </c>
      <c r="B13" s="622"/>
      <c r="C13" s="622"/>
      <c r="D13" s="622"/>
      <c r="E13" s="622"/>
      <c r="F13" s="622"/>
      <c r="G13" s="622"/>
      <c r="H13" s="622"/>
      <c r="I13" s="622"/>
    </row>
    <row r="14" spans="1:9" ht="26.1" customHeight="1">
      <c r="A14" s="597"/>
      <c r="B14" s="617" t="s">
        <v>357</v>
      </c>
      <c r="C14" s="617"/>
      <c r="D14" s="617"/>
      <c r="E14" s="617"/>
      <c r="F14" s="617"/>
      <c r="G14" s="617"/>
      <c r="H14" s="617"/>
      <c r="I14" s="617"/>
    </row>
    <row r="15" spans="1:9" ht="47.1" customHeight="1">
      <c r="A15" s="597"/>
      <c r="B15" s="616" t="s">
        <v>358</v>
      </c>
      <c r="C15" s="616"/>
      <c r="D15" s="616"/>
      <c r="E15" s="616"/>
      <c r="F15" s="616"/>
      <c r="G15" s="616"/>
      <c r="H15" s="616"/>
      <c r="I15" s="616"/>
    </row>
    <row r="16" spans="1:9">
      <c r="A16" s="597"/>
      <c r="B16" s="613" t="s">
        <v>359</v>
      </c>
      <c r="C16" s="613"/>
      <c r="D16" s="613"/>
      <c r="E16" s="613"/>
      <c r="F16" s="613"/>
      <c r="G16" s="613"/>
      <c r="H16" s="613"/>
      <c r="I16" s="613"/>
    </row>
    <row r="17" spans="1:9">
      <c r="A17" s="597"/>
      <c r="B17" s="613" t="s">
        <v>360</v>
      </c>
      <c r="C17" s="613"/>
      <c r="D17" s="613"/>
      <c r="E17" s="613"/>
      <c r="F17" s="613"/>
      <c r="G17" s="613"/>
      <c r="H17" s="613"/>
      <c r="I17" s="613"/>
    </row>
    <row r="18" spans="1:9" ht="29.1" customHeight="1">
      <c r="A18" s="597"/>
      <c r="B18" s="613" t="s">
        <v>361</v>
      </c>
      <c r="C18" s="613"/>
      <c r="D18" s="613"/>
      <c r="E18" s="613"/>
      <c r="F18" s="613"/>
      <c r="G18" s="613"/>
      <c r="H18" s="613"/>
      <c r="I18" s="613"/>
    </row>
    <row r="19" spans="1:9" s="586" customFormat="1" ht="71.099999999999994" customHeight="1">
      <c r="A19" s="598"/>
      <c r="B19" s="614" t="s">
        <v>362</v>
      </c>
      <c r="C19" s="615"/>
      <c r="D19" s="615"/>
      <c r="E19" s="615"/>
      <c r="F19" s="615"/>
      <c r="G19" s="615"/>
      <c r="H19" s="615"/>
      <c r="I19" s="615"/>
    </row>
    <row r="20" spans="1:9" ht="30.75" customHeight="1">
      <c r="A20" s="597"/>
      <c r="B20" s="616" t="s">
        <v>363</v>
      </c>
      <c r="C20" s="616"/>
      <c r="D20" s="616"/>
      <c r="E20" s="616"/>
      <c r="F20" s="616"/>
      <c r="G20" s="616"/>
      <c r="H20" s="616"/>
      <c r="I20" s="616"/>
    </row>
    <row r="21" spans="1:9" ht="86.45" customHeight="1">
      <c r="A21" s="597"/>
      <c r="B21" s="614" t="s">
        <v>364</v>
      </c>
      <c r="C21" s="614"/>
      <c r="D21" s="614"/>
      <c r="E21" s="614"/>
      <c r="F21" s="614"/>
      <c r="G21" s="614"/>
      <c r="H21" s="614"/>
      <c r="I21" s="614"/>
    </row>
    <row r="22" spans="1:9" ht="35.450000000000003" customHeight="1">
      <c r="A22" s="597"/>
      <c r="B22" s="617" t="s">
        <v>365</v>
      </c>
      <c r="C22" s="617"/>
      <c r="D22" s="617"/>
      <c r="E22" s="617"/>
      <c r="F22" s="617"/>
      <c r="G22" s="617"/>
      <c r="H22" s="617"/>
      <c r="I22" s="617"/>
    </row>
    <row r="23" spans="1:9" ht="35.1" customHeight="1">
      <c r="A23" s="597"/>
      <c r="B23" s="617" t="s">
        <v>366</v>
      </c>
      <c r="C23" s="617"/>
      <c r="D23" s="617"/>
      <c r="E23" s="617"/>
      <c r="F23" s="617"/>
      <c r="G23" s="617"/>
      <c r="H23" s="617"/>
      <c r="I23" s="617"/>
    </row>
    <row r="24" spans="1:9" ht="47.45" customHeight="1">
      <c r="A24" s="597"/>
      <c r="B24" s="616" t="s">
        <v>367</v>
      </c>
      <c r="C24" s="616"/>
      <c r="D24" s="616"/>
      <c r="E24" s="616"/>
      <c r="F24" s="616"/>
      <c r="G24" s="616"/>
      <c r="H24" s="616"/>
      <c r="I24" s="616"/>
    </row>
    <row r="25" spans="1:9" ht="50.1" customHeight="1">
      <c r="A25" s="597"/>
      <c r="B25" s="617" t="s">
        <v>368</v>
      </c>
      <c r="C25" s="617"/>
      <c r="D25" s="617"/>
      <c r="E25" s="617"/>
      <c r="F25" s="617"/>
      <c r="G25" s="617"/>
      <c r="H25" s="617"/>
      <c r="I25" s="617"/>
    </row>
    <row r="26" spans="1:9" ht="68.45" customHeight="1">
      <c r="A26" s="597"/>
      <c r="B26" s="617" t="s">
        <v>369</v>
      </c>
      <c r="C26" s="617"/>
      <c r="D26" s="617"/>
      <c r="E26" s="617"/>
      <c r="F26" s="617"/>
      <c r="G26" s="617"/>
      <c r="H26" s="617"/>
      <c r="I26" s="617"/>
    </row>
    <row r="27" spans="1:9" ht="37.5" customHeight="1">
      <c r="A27" s="599"/>
      <c r="B27" s="618" t="s">
        <v>370</v>
      </c>
      <c r="C27" s="618"/>
      <c r="D27" s="618"/>
      <c r="E27" s="618"/>
      <c r="F27" s="618"/>
      <c r="G27" s="618"/>
      <c r="H27" s="618"/>
      <c r="I27" s="618"/>
    </row>
    <row r="28" spans="1:9" ht="37.5" customHeight="1">
      <c r="A28" s="597"/>
      <c r="B28" s="619" t="s">
        <v>371</v>
      </c>
      <c r="C28" s="619"/>
      <c r="D28" s="619"/>
      <c r="E28" s="619"/>
      <c r="F28" s="619"/>
      <c r="G28" s="619"/>
      <c r="H28" s="619"/>
      <c r="I28" s="619"/>
    </row>
    <row r="29" spans="1:9" ht="37.5" customHeight="1">
      <c r="A29" s="600"/>
      <c r="B29" s="610" t="s">
        <v>372</v>
      </c>
      <c r="C29" s="611"/>
      <c r="D29" s="611"/>
      <c r="E29" s="611"/>
      <c r="F29" s="611"/>
      <c r="G29" s="611"/>
      <c r="H29" s="611"/>
      <c r="I29" s="612"/>
    </row>
    <row r="30" spans="1:9" ht="30" customHeight="1">
      <c r="A30" s="600"/>
      <c r="B30" s="603" t="s">
        <v>373</v>
      </c>
      <c r="C30" s="604"/>
      <c r="D30" s="604"/>
      <c r="E30" s="604"/>
      <c r="F30" s="604"/>
      <c r="G30" s="604"/>
      <c r="H30" s="604"/>
      <c r="I30" s="605"/>
    </row>
    <row r="31" spans="1:9" ht="33.950000000000003" customHeight="1">
      <c r="A31" s="601"/>
      <c r="B31" s="606" t="s">
        <v>374</v>
      </c>
      <c r="C31" s="607"/>
      <c r="D31" s="607"/>
      <c r="E31" s="607"/>
      <c r="F31" s="607"/>
      <c r="G31" s="607"/>
      <c r="H31" s="607"/>
      <c r="I31" s="607"/>
    </row>
    <row r="32" spans="1:9">
      <c r="B32" s="591"/>
      <c r="C32" s="591"/>
      <c r="D32" s="591"/>
      <c r="E32" s="591"/>
      <c r="F32" s="591"/>
      <c r="G32" s="591"/>
      <c r="H32" s="591"/>
      <c r="I32" s="591"/>
    </row>
    <row r="33" spans="1:9">
      <c r="B33" s="591"/>
      <c r="C33" s="591"/>
      <c r="D33" s="591"/>
      <c r="E33" s="591"/>
      <c r="F33" s="591"/>
      <c r="G33" s="591"/>
      <c r="H33" s="591"/>
      <c r="I33" s="591"/>
    </row>
    <row r="34" spans="1:9">
      <c r="B34" s="591"/>
      <c r="C34" s="591"/>
      <c r="D34" s="591"/>
      <c r="E34" s="591"/>
      <c r="F34" s="591"/>
      <c r="G34" s="591"/>
      <c r="H34" s="591"/>
      <c r="I34" s="591"/>
    </row>
    <row r="35" spans="1:9" ht="32.1" customHeight="1">
      <c r="B35" s="591"/>
      <c r="C35" s="591"/>
      <c r="D35" s="591"/>
      <c r="E35" s="591"/>
      <c r="F35" s="591"/>
      <c r="G35" s="591"/>
      <c r="H35" s="591"/>
      <c r="I35" s="591"/>
    </row>
    <row r="36" spans="1:9" ht="32.1" customHeight="1">
      <c r="B36" s="591"/>
      <c r="C36" s="591"/>
      <c r="D36" s="591"/>
      <c r="E36" s="591"/>
      <c r="F36" s="591"/>
      <c r="G36" s="591"/>
      <c r="H36" s="591"/>
      <c r="I36" s="591"/>
    </row>
    <row r="37" spans="1:9" ht="32.1" customHeight="1">
      <c r="B37" s="591"/>
      <c r="C37" s="591"/>
      <c r="D37" s="591"/>
      <c r="E37" s="591"/>
      <c r="F37" s="591"/>
      <c r="G37" s="591"/>
      <c r="H37" s="591"/>
      <c r="I37" s="591"/>
    </row>
    <row r="38" spans="1:9" ht="32.1" customHeight="1">
      <c r="B38" s="591"/>
      <c r="C38" s="591"/>
      <c r="D38" s="591"/>
      <c r="E38" s="591"/>
      <c r="F38" s="591"/>
      <c r="G38" s="591"/>
      <c r="H38" s="591"/>
      <c r="I38" s="591"/>
    </row>
    <row r="39" spans="1:9" ht="32.1" customHeight="1">
      <c r="B39" s="591"/>
      <c r="C39" s="591"/>
      <c r="D39" s="591"/>
      <c r="E39" s="591"/>
      <c r="F39" s="591"/>
      <c r="G39" s="591"/>
      <c r="H39" s="591"/>
      <c r="I39" s="591"/>
    </row>
    <row r="40" spans="1:9" ht="32.1" customHeight="1">
      <c r="B40" s="591"/>
      <c r="C40" s="591"/>
      <c r="D40" s="591"/>
      <c r="E40" s="591"/>
      <c r="F40" s="591"/>
      <c r="G40" s="591"/>
      <c r="H40" s="591"/>
      <c r="I40" s="591"/>
    </row>
    <row r="41" spans="1:9" ht="32.1" customHeight="1">
      <c r="B41" s="591"/>
      <c r="C41" s="591"/>
      <c r="D41" s="591"/>
      <c r="E41" s="591"/>
      <c r="F41" s="591"/>
      <c r="G41" s="591"/>
      <c r="H41" s="591"/>
      <c r="I41" s="591"/>
    </row>
    <row r="42" spans="1:9">
      <c r="B42" s="591"/>
      <c r="C42" s="591"/>
      <c r="D42" s="591"/>
      <c r="E42" s="591"/>
      <c r="F42" s="591"/>
      <c r="G42" s="591"/>
      <c r="H42" s="591"/>
    </row>
    <row r="43" spans="1:9" ht="15.75">
      <c r="A43" s="588" t="s">
        <v>375</v>
      </c>
    </row>
    <row r="44" spans="1:9" ht="13.5" customHeight="1"/>
    <row r="45" spans="1:9" ht="15.75">
      <c r="A45" s="592" t="s">
        <v>376</v>
      </c>
    </row>
    <row r="47" spans="1:9" ht="15.75">
      <c r="A47" s="592" t="s">
        <v>377</v>
      </c>
      <c r="E47" s="593"/>
      <c r="F47" s="588" t="s">
        <v>378</v>
      </c>
    </row>
    <row r="48" spans="1:9">
      <c r="A48" s="594" t="s">
        <v>379</v>
      </c>
      <c r="F48" s="13" t="s">
        <v>380</v>
      </c>
    </row>
    <row r="49" spans="1:9">
      <c r="A49" s="594" t="s">
        <v>349</v>
      </c>
      <c r="F49" s="13" t="s">
        <v>349</v>
      </c>
    </row>
    <row r="50" spans="1:9">
      <c r="A50" s="594" t="s">
        <v>381</v>
      </c>
      <c r="F50" s="13" t="s">
        <v>381</v>
      </c>
    </row>
    <row r="51" spans="1:9">
      <c r="A51" s="594" t="s">
        <v>382</v>
      </c>
      <c r="F51" s="13" t="s">
        <v>382</v>
      </c>
    </row>
    <row r="52" spans="1:9">
      <c r="A52" s="594" t="s">
        <v>383</v>
      </c>
      <c r="F52" s="13" t="s">
        <v>384</v>
      </c>
    </row>
    <row r="56" spans="1:9" ht="15.75">
      <c r="A56" s="592" t="s">
        <v>385</v>
      </c>
    </row>
    <row r="58" spans="1:9">
      <c r="A58" s="595" t="s">
        <v>386</v>
      </c>
      <c r="B58" s="596" t="s">
        <v>398</v>
      </c>
      <c r="C58" s="596"/>
      <c r="D58" s="602" t="s">
        <v>387</v>
      </c>
      <c r="E58" s="596"/>
      <c r="F58" s="596"/>
      <c r="G58" s="602" t="s">
        <v>388</v>
      </c>
      <c r="H58" s="596"/>
    </row>
    <row r="59" spans="1:9" ht="30.6" customHeight="1">
      <c r="A59" s="608" t="s">
        <v>389</v>
      </c>
      <c r="B59" s="608"/>
      <c r="C59" s="608"/>
      <c r="D59" s="608" t="s">
        <v>390</v>
      </c>
      <c r="E59" s="608"/>
      <c r="F59" s="608"/>
      <c r="G59" s="609" t="s">
        <v>9</v>
      </c>
      <c r="H59" s="609"/>
    </row>
    <row r="60" spans="1:9">
      <c r="I60" s="13" t="str">
        <f>'[1]Invoice - Summary Page'!L32</f>
        <v>Rev.10/11/22 DHCS/LGFD</v>
      </c>
    </row>
  </sheetData>
  <sheetProtection algorithmName="SHA-512" hashValue="Bt788hp8XP8ka2G3obgmWVTloGYXm1lcXNfiGFt4MDXecvRkoQ1GzYnEWuqqmfYYYF6RVDLKxpQo/RgjROZN4Q==" saltValue="Rm6DM2UDN8nyx/Mh/mEqpg==" spinCount="100000" sheet="1" objects="1" scenarios="1" selectLockedCells="1"/>
  <mergeCells count="23">
    <mergeCell ref="B17:I17"/>
    <mergeCell ref="A12:I12"/>
    <mergeCell ref="A13:I13"/>
    <mergeCell ref="B14:I14"/>
    <mergeCell ref="B15:I15"/>
    <mergeCell ref="B16:I16"/>
    <mergeCell ref="B29:I29"/>
    <mergeCell ref="B18:I18"/>
    <mergeCell ref="B19:I19"/>
    <mergeCell ref="B20:I20"/>
    <mergeCell ref="B21:I21"/>
    <mergeCell ref="B22:I22"/>
    <mergeCell ref="B23:I23"/>
    <mergeCell ref="B24:I24"/>
    <mergeCell ref="B25:I25"/>
    <mergeCell ref="B26:I26"/>
    <mergeCell ref="B27:I27"/>
    <mergeCell ref="B28:I28"/>
    <mergeCell ref="B30:I30"/>
    <mergeCell ref="B31:I31"/>
    <mergeCell ref="A59:C59"/>
    <mergeCell ref="D59:F59"/>
    <mergeCell ref="G59:H59"/>
  </mergeCells>
  <pageMargins left="0.7" right="0.7" top="0.75" bottom="0.75" header="0.3" footer="0.3"/>
  <pageSetup scale="90" orientation="portrait" r:id="rId1"/>
  <headerFooter>
    <oddHeader>&amp;CState of California—Health and Human Services Agency
Department of Health Care Services</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ransitionEvaluation="1" codeName="Sheet2">
    <pageSetUpPr fitToPage="1"/>
  </sheetPr>
  <dimension ref="A1:P36"/>
  <sheetViews>
    <sheetView showGridLines="0" defaultGridColor="0" view="pageBreakPreview" topLeftCell="A16" colorId="22" zoomScale="91" zoomScaleNormal="100" zoomScaleSheetLayoutView="91" zoomScalePageLayoutView="98" workbookViewId="0">
      <selection activeCell="A18" sqref="A18:G18"/>
    </sheetView>
  </sheetViews>
  <sheetFormatPr defaultColWidth="9.77734375" defaultRowHeight="15"/>
  <cols>
    <col min="1" max="1" width="4.5546875" style="3" customWidth="1"/>
    <col min="2" max="2" width="4.109375" style="3" customWidth="1"/>
    <col min="3" max="3" width="12.77734375" style="3" customWidth="1"/>
    <col min="4" max="4" width="7.77734375" style="3" customWidth="1"/>
    <col min="5" max="5" width="8.5546875" style="3" customWidth="1"/>
    <col min="6" max="6" width="13.21875" style="3" customWidth="1"/>
    <col min="7" max="7" width="1.33203125" style="3" customWidth="1"/>
    <col min="8" max="8" width="16" style="3" customWidth="1"/>
    <col min="9" max="9" width="6.6640625" style="3" customWidth="1"/>
    <col min="10" max="10" width="13.33203125" style="3" bestFit="1" customWidth="1"/>
    <col min="11" max="11" width="13.109375" style="3" customWidth="1"/>
    <col min="12" max="12" width="16.6640625" style="3" customWidth="1"/>
    <col min="13" max="13" width="10.77734375" style="3" customWidth="1"/>
    <col min="14" max="16384" width="9.77734375" style="3"/>
  </cols>
  <sheetData>
    <row r="1" spans="1:16" s="19" customFormat="1" ht="30">
      <c r="A1" s="627" t="s">
        <v>335</v>
      </c>
      <c r="B1" s="628"/>
      <c r="C1" s="628"/>
      <c r="D1" s="628"/>
      <c r="E1" s="628"/>
      <c r="F1" s="628"/>
      <c r="G1" s="628"/>
      <c r="H1" s="628"/>
      <c r="I1" s="628"/>
      <c r="J1" s="628"/>
      <c r="K1" s="628"/>
      <c r="L1" s="628"/>
      <c r="M1" s="3"/>
      <c r="N1" s="3"/>
      <c r="O1" s="3"/>
      <c r="P1" s="3"/>
    </row>
    <row r="2" spans="1:16" ht="20.25">
      <c r="A2" s="632" t="s">
        <v>345</v>
      </c>
      <c r="B2" s="632"/>
      <c r="C2" s="632"/>
      <c r="D2" s="632"/>
      <c r="E2" s="632"/>
      <c r="F2" s="632"/>
      <c r="G2" s="632"/>
      <c r="H2" s="632"/>
      <c r="I2" s="632"/>
      <c r="J2" s="632"/>
      <c r="K2" s="632"/>
      <c r="L2" s="632"/>
    </row>
    <row r="3" spans="1:16" ht="12" customHeight="1">
      <c r="A3" s="632"/>
      <c r="B3" s="632"/>
      <c r="C3" s="632"/>
      <c r="D3" s="632"/>
      <c r="E3" s="632"/>
      <c r="F3" s="632"/>
      <c r="G3" s="632"/>
      <c r="H3" s="632"/>
      <c r="I3" s="632"/>
      <c r="J3" s="632"/>
      <c r="K3" s="632"/>
      <c r="L3" s="632"/>
    </row>
    <row r="4" spans="1:16" ht="15" customHeight="1">
      <c r="A4" s="626" t="s">
        <v>25</v>
      </c>
      <c r="B4" s="626"/>
      <c r="C4" s="626"/>
      <c r="D4" s="623" t="s">
        <v>391</v>
      </c>
      <c r="E4" s="623"/>
      <c r="F4" s="623"/>
      <c r="G4" s="8"/>
      <c r="H4" s="626" t="s">
        <v>29</v>
      </c>
      <c r="I4" s="626"/>
      <c r="J4" s="633" t="s">
        <v>392</v>
      </c>
      <c r="K4" s="633"/>
      <c r="L4" s="633"/>
    </row>
    <row r="5" spans="1:16">
      <c r="A5" s="626"/>
      <c r="B5" s="626"/>
      <c r="C5" s="626"/>
      <c r="D5" s="626"/>
      <c r="E5" s="626"/>
      <c r="F5" s="626"/>
      <c r="G5" s="626"/>
      <c r="H5" s="626"/>
      <c r="I5" s="626"/>
      <c r="J5" s="626"/>
      <c r="K5" s="626"/>
      <c r="L5" s="626"/>
    </row>
    <row r="6" spans="1:16" ht="15" customHeight="1">
      <c r="A6" s="626" t="s">
        <v>30</v>
      </c>
      <c r="B6" s="626"/>
      <c r="C6" s="626"/>
      <c r="D6" s="623" t="s">
        <v>393</v>
      </c>
      <c r="E6" s="623"/>
      <c r="F6" s="623"/>
      <c r="G6" s="8"/>
      <c r="H6" s="626" t="s">
        <v>27</v>
      </c>
      <c r="I6" s="626"/>
      <c r="J6" s="623" t="s">
        <v>392</v>
      </c>
      <c r="K6" s="623"/>
      <c r="L6" s="623"/>
    </row>
    <row r="7" spans="1:16">
      <c r="A7" s="626"/>
      <c r="B7" s="626"/>
      <c r="C7" s="626"/>
      <c r="D7" s="626"/>
      <c r="E7" s="626"/>
      <c r="F7" s="626"/>
      <c r="G7" s="626"/>
      <c r="H7" s="626"/>
      <c r="I7" s="626"/>
      <c r="J7" s="626"/>
      <c r="K7" s="626"/>
      <c r="L7" s="626"/>
    </row>
    <row r="8" spans="1:16" ht="15" customHeight="1">
      <c r="A8" s="626" t="s">
        <v>31</v>
      </c>
      <c r="B8" s="626"/>
      <c r="C8" s="626"/>
      <c r="D8" s="623" t="s">
        <v>395</v>
      </c>
      <c r="E8" s="623"/>
      <c r="F8" s="623"/>
      <c r="G8" s="8"/>
      <c r="H8" s="626" t="s">
        <v>32</v>
      </c>
      <c r="I8" s="626"/>
      <c r="J8" s="624" t="s">
        <v>394</v>
      </c>
      <c r="K8" s="624"/>
      <c r="L8" s="624"/>
    </row>
    <row r="9" spans="1:16" ht="9.75" customHeight="1">
      <c r="A9" s="626"/>
      <c r="B9" s="626"/>
      <c r="C9" s="626"/>
      <c r="D9" s="626"/>
      <c r="E9" s="626"/>
      <c r="F9" s="626"/>
      <c r="G9" s="626"/>
      <c r="H9" s="626"/>
      <c r="I9" s="626"/>
      <c r="J9" s="626"/>
      <c r="K9" s="626"/>
      <c r="L9" s="626"/>
    </row>
    <row r="10" spans="1:16" ht="15.75">
      <c r="A10" s="360" t="s">
        <v>33</v>
      </c>
      <c r="B10" s="360"/>
      <c r="C10" s="360"/>
      <c r="D10" s="360"/>
      <c r="F10" s="362" t="str">
        <f>IF(ISNUMBER(SEARCH("R",J8)), "Original Inv. Amt.", " ")</f>
        <v xml:space="preserve"> </v>
      </c>
      <c r="G10" s="390"/>
      <c r="H10" s="392"/>
      <c r="I10" s="360"/>
      <c r="J10" s="362" t="str">
        <f>IF(ISNUMBER(FIND("R",J8)), "Revised Inv. Amt.", " ")</f>
        <v xml:space="preserve"> </v>
      </c>
      <c r="K10" s="362"/>
      <c r="L10" s="360"/>
    </row>
    <row r="11" spans="1:16" ht="15.75">
      <c r="A11" s="8"/>
      <c r="B11" s="626" t="s">
        <v>234</v>
      </c>
      <c r="C11" s="626"/>
      <c r="D11" s="626"/>
      <c r="E11" s="626"/>
      <c r="F11" s="531"/>
      <c r="G11" s="8"/>
      <c r="H11" s="346">
        <f>ROUND('Invoice - Claim Calculation'!E76,0)</f>
        <v>14468</v>
      </c>
      <c r="I11" s="8"/>
      <c r="J11" s="391" t="str">
        <f>IF(F11&gt;=1,H11-F11," ")</f>
        <v xml:space="preserve"> </v>
      </c>
      <c r="L11" s="7"/>
    </row>
    <row r="12" spans="1:16">
      <c r="A12" s="630"/>
      <c r="B12" s="630"/>
      <c r="C12" s="630"/>
      <c r="D12" s="630"/>
      <c r="E12" s="630"/>
      <c r="F12" s="630"/>
      <c r="G12" s="630"/>
      <c r="H12" s="630"/>
      <c r="I12" s="630"/>
      <c r="J12" s="630"/>
      <c r="K12" s="630"/>
      <c r="L12" s="630"/>
    </row>
    <row r="13" spans="1:16" ht="38.25" customHeight="1">
      <c r="A13" s="8"/>
      <c r="B13" s="625" t="s">
        <v>346</v>
      </c>
      <c r="C13" s="625"/>
      <c r="D13" s="625"/>
      <c r="E13" s="625"/>
      <c r="F13" s="583"/>
      <c r="G13" s="8"/>
      <c r="H13" s="346">
        <f>ROUND('Invoice - Claim Calculation'!F76,0)</f>
        <v>0</v>
      </c>
      <c r="I13" s="8"/>
      <c r="J13" s="391" t="str">
        <f>IF(F13&gt;=1, H13-F13, " ")</f>
        <v xml:space="preserve"> </v>
      </c>
      <c r="L13" s="348"/>
    </row>
    <row r="14" spans="1:16">
      <c r="A14" s="626"/>
      <c r="B14" s="626"/>
      <c r="C14" s="626"/>
      <c r="D14" s="626"/>
      <c r="E14" s="626"/>
      <c r="F14" s="626"/>
      <c r="G14" s="626"/>
      <c r="H14" s="626"/>
      <c r="I14" s="626"/>
      <c r="J14" s="626"/>
      <c r="K14" s="626"/>
      <c r="L14" s="626"/>
    </row>
    <row r="15" spans="1:16" ht="16.5" thickBot="1">
      <c r="A15" s="8"/>
      <c r="B15" s="626" t="s">
        <v>263</v>
      </c>
      <c r="C15" s="626"/>
      <c r="D15" s="626"/>
      <c r="E15" s="626"/>
      <c r="F15" s="531"/>
      <c r="G15" s="8"/>
      <c r="H15" s="347">
        <f>SUM(H11,H13)</f>
        <v>14468</v>
      </c>
      <c r="J15" s="391" t="str">
        <f>IF(F15&gt;=1, J11+J13, " ")</f>
        <v xml:space="preserve"> </v>
      </c>
      <c r="K15" s="393" t="str">
        <f>IF(J15&lt;=-1,"Due to the State"," ")</f>
        <v xml:space="preserve"> </v>
      </c>
    </row>
    <row r="16" spans="1:16" ht="15.75" thickTop="1">
      <c r="A16" s="359"/>
      <c r="B16" s="359"/>
      <c r="C16" s="359"/>
      <c r="D16" s="359"/>
      <c r="E16" s="359"/>
      <c r="G16" s="635" t="str">
        <f>IF('Invoice - Claim Calculation'!B76="NON-COMPLIANT", "CPE RESTRICTED", " ")</f>
        <v xml:space="preserve"> </v>
      </c>
      <c r="H16" s="635"/>
      <c r="I16" s="635"/>
      <c r="J16" s="359"/>
      <c r="K16" s="359"/>
      <c r="L16" s="359"/>
    </row>
    <row r="17" spans="1:12" ht="294" customHeight="1">
      <c r="A17" s="653" t="s">
        <v>293</v>
      </c>
      <c r="B17" s="654"/>
      <c r="C17" s="654"/>
      <c r="D17" s="654"/>
      <c r="E17" s="654"/>
      <c r="F17" s="654"/>
      <c r="G17" s="654"/>
      <c r="H17" s="654"/>
      <c r="I17" s="654"/>
      <c r="J17" s="654"/>
      <c r="K17" s="654"/>
      <c r="L17" s="655"/>
    </row>
    <row r="18" spans="1:12" ht="45" customHeight="1">
      <c r="A18" s="643" t="s">
        <v>396</v>
      </c>
      <c r="B18" s="643"/>
      <c r="C18" s="643"/>
      <c r="D18" s="643"/>
      <c r="E18" s="643"/>
      <c r="F18" s="643"/>
      <c r="G18" s="643"/>
      <c r="H18" s="9"/>
      <c r="I18" s="642"/>
      <c r="J18" s="642"/>
      <c r="K18" s="642"/>
      <c r="L18" s="642"/>
    </row>
    <row r="19" spans="1:12">
      <c r="A19" s="629" t="s">
        <v>290</v>
      </c>
      <c r="B19" s="629"/>
      <c r="C19" s="629"/>
      <c r="D19" s="629"/>
      <c r="E19" s="629"/>
      <c r="F19" s="629"/>
      <c r="G19" s="629"/>
      <c r="H19" s="10"/>
      <c r="I19" s="629" t="s">
        <v>291</v>
      </c>
      <c r="J19" s="629"/>
      <c r="K19" s="629"/>
      <c r="L19" s="629"/>
    </row>
    <row r="20" spans="1:12" ht="44.25" customHeight="1">
      <c r="A20" s="631" t="s">
        <v>397</v>
      </c>
      <c r="B20" s="631"/>
      <c r="C20" s="631"/>
      <c r="D20" s="631"/>
      <c r="E20" s="631"/>
      <c r="F20" s="631"/>
      <c r="G20" s="631"/>
      <c r="H20" s="9"/>
      <c r="I20" s="636">
        <v>45214</v>
      </c>
      <c r="J20" s="637"/>
      <c r="K20" s="637"/>
      <c r="L20" s="637"/>
    </row>
    <row r="21" spans="1:12" ht="15" customHeight="1">
      <c r="A21" s="629" t="s">
        <v>10</v>
      </c>
      <c r="B21" s="629"/>
      <c r="C21" s="629"/>
      <c r="D21" s="629"/>
      <c r="E21" s="629"/>
      <c r="F21" s="629"/>
      <c r="G21" s="629"/>
      <c r="H21" s="10"/>
      <c r="I21" s="629" t="s">
        <v>339</v>
      </c>
      <c r="J21" s="629"/>
      <c r="K21" s="629"/>
      <c r="L21" s="629"/>
    </row>
    <row r="22" spans="1:12" ht="15.75" thickBot="1"/>
    <row r="23" spans="1:12" ht="15.75" customHeight="1">
      <c r="A23" s="577" t="s">
        <v>342</v>
      </c>
      <c r="C23" s="576"/>
      <c r="D23" s="644" t="s">
        <v>343</v>
      </c>
      <c r="E23" s="645"/>
      <c r="F23" s="645"/>
      <c r="G23" s="645"/>
      <c r="H23" s="646"/>
    </row>
    <row r="24" spans="1:12" ht="15.75" customHeight="1">
      <c r="D24" s="647"/>
      <c r="E24" s="648"/>
      <c r="F24" s="648"/>
      <c r="G24" s="648"/>
      <c r="H24" s="649"/>
    </row>
    <row r="25" spans="1:12" ht="15.75" customHeight="1" thickBot="1">
      <c r="D25" s="650"/>
      <c r="E25" s="651"/>
      <c r="F25" s="651"/>
      <c r="G25" s="651"/>
      <c r="H25" s="652"/>
    </row>
    <row r="27" spans="1:12" ht="15.75">
      <c r="A27" s="638" t="s">
        <v>43</v>
      </c>
      <c r="B27" s="639"/>
      <c r="C27" s="639"/>
      <c r="D27" s="639"/>
      <c r="E27" s="639"/>
      <c r="F27" s="640"/>
      <c r="G27" s="639"/>
      <c r="H27" s="639"/>
      <c r="I27" s="639"/>
      <c r="J27" s="639"/>
      <c r="K27" s="639"/>
      <c r="L27" s="641"/>
    </row>
    <row r="28" spans="1:12" ht="20.25" customHeight="1">
      <c r="A28" s="557" t="s">
        <v>289</v>
      </c>
      <c r="B28" s="9"/>
      <c r="C28" s="9"/>
      <c r="D28" s="553"/>
      <c r="F28" s="553" t="s">
        <v>340</v>
      </c>
      <c r="G28" s="9"/>
      <c r="I28" s="553" t="s">
        <v>341</v>
      </c>
      <c r="J28" s="553"/>
      <c r="K28" s="570"/>
      <c r="L28" s="573"/>
    </row>
    <row r="29" spans="1:12" ht="22.5" customHeight="1">
      <c r="A29" s="575"/>
      <c r="B29" s="572"/>
      <c r="C29" s="572"/>
      <c r="E29" s="553"/>
      <c r="G29" s="9"/>
      <c r="H29" s="571" t="s">
        <v>76</v>
      </c>
      <c r="L29" s="574"/>
    </row>
    <row r="30" spans="1:12" ht="18.75" customHeight="1">
      <c r="A30" s="552" t="s">
        <v>328</v>
      </c>
      <c r="B30" s="553"/>
      <c r="G30" s="553"/>
      <c r="H30" s="569" t="s">
        <v>75</v>
      </c>
      <c r="I30" s="11"/>
      <c r="J30" s="553" t="s">
        <v>77</v>
      </c>
      <c r="K30" s="9"/>
      <c r="L30" s="555"/>
    </row>
    <row r="31" spans="1:12" ht="18" customHeight="1">
      <c r="A31" s="556"/>
      <c r="B31" s="529"/>
      <c r="C31" s="634"/>
      <c r="D31" s="634"/>
      <c r="E31" s="529"/>
      <c r="F31" s="529"/>
      <c r="G31" s="529"/>
      <c r="H31" s="529"/>
      <c r="I31" s="528" t="s">
        <v>76</v>
      </c>
      <c r="J31" s="11"/>
      <c r="K31" s="11"/>
      <c r="L31" s="530"/>
    </row>
    <row r="32" spans="1:12" ht="21" customHeight="1">
      <c r="A32" s="9"/>
      <c r="B32" s="9"/>
      <c r="C32" s="9"/>
      <c r="D32" s="12"/>
      <c r="E32" s="9"/>
      <c r="F32" s="9"/>
      <c r="G32" s="9"/>
      <c r="H32" s="9"/>
      <c r="I32" s="9"/>
      <c r="J32" s="9"/>
      <c r="K32" s="9"/>
      <c r="L32" s="558" t="s">
        <v>347</v>
      </c>
    </row>
    <row r="36" spans="8:8">
      <c r="H36" s="554"/>
    </row>
  </sheetData>
  <sheetProtection sheet="1" selectLockedCells="1"/>
  <protectedRanges>
    <protectedRange password="A89E" sqref="D23:F25" name="Range1"/>
  </protectedRanges>
  <customSheetViews>
    <customSheetView guid="{1AA2EFAC-FA80-45BE-B595-276B287C0177}" scale="115" colorId="22" showPageBreaks="1" fitToPage="1" printArea="1" view="pageBreakPreview">
      <selection activeCell="D34" sqref="D34"/>
      <pageMargins left="0.5" right="0.5" top="0.85" bottom="0.5" header="0.5" footer="0"/>
      <printOptions horizontalCentered="1"/>
      <pageSetup scale="73" orientation="portrait" horizontalDpi="4294967292" verticalDpi="196" r:id="rId1"/>
      <headerFooter alignWithMargins="0">
        <oddFooter>&amp;L &amp;R&amp;D</oddFooter>
      </headerFooter>
    </customSheetView>
  </customSheetViews>
  <mergeCells count="36">
    <mergeCell ref="C31:D31"/>
    <mergeCell ref="A19:G19"/>
    <mergeCell ref="A21:G21"/>
    <mergeCell ref="A7:L7"/>
    <mergeCell ref="D6:F6"/>
    <mergeCell ref="G16:I16"/>
    <mergeCell ref="I20:L20"/>
    <mergeCell ref="A27:L27"/>
    <mergeCell ref="I19:L19"/>
    <mergeCell ref="I18:L18"/>
    <mergeCell ref="A18:G18"/>
    <mergeCell ref="H8:I8"/>
    <mergeCell ref="D23:H25"/>
    <mergeCell ref="A17:L17"/>
    <mergeCell ref="B11:E11"/>
    <mergeCell ref="A6:C6"/>
    <mergeCell ref="I21:L21"/>
    <mergeCell ref="A12:L12"/>
    <mergeCell ref="A20:G20"/>
    <mergeCell ref="A3:L3"/>
    <mergeCell ref="A2:L2"/>
    <mergeCell ref="D4:F4"/>
    <mergeCell ref="J4:L4"/>
    <mergeCell ref="H4:I4"/>
    <mergeCell ref="H6:I6"/>
    <mergeCell ref="A9:L9"/>
    <mergeCell ref="A4:C4"/>
    <mergeCell ref="J6:L6"/>
    <mergeCell ref="B15:E15"/>
    <mergeCell ref="A14:L14"/>
    <mergeCell ref="A5:L5"/>
    <mergeCell ref="D8:F8"/>
    <mergeCell ref="J8:L8"/>
    <mergeCell ref="B13:E13"/>
    <mergeCell ref="A8:C8"/>
    <mergeCell ref="A1:L1"/>
  </mergeCells>
  <phoneticPr fontId="13" type="noConversion"/>
  <conditionalFormatting sqref="F11 F13 F15">
    <cfRule type="expression" dxfId="2" priority="10" stopIfTrue="1">
      <formula>$F$10="Original Inv. Amt."</formula>
    </cfRule>
  </conditionalFormatting>
  <conditionalFormatting sqref="G16">
    <cfRule type="expression" dxfId="1" priority="1" stopIfTrue="1">
      <formula>$G$16="CPE RESTRICTED"</formula>
    </cfRule>
  </conditionalFormatting>
  <conditionalFormatting sqref="J11 J13 J15">
    <cfRule type="expression" dxfId="0" priority="4" stopIfTrue="1">
      <formula>$F$10="Original Inv. Amt."</formula>
    </cfRule>
  </conditionalFormatting>
  <dataValidations xWindow="359" yWindow="271" count="2">
    <dataValidation type="custom" errorStyle="information" allowBlank="1" showErrorMessage="1" errorTitle="Is this a 'CORRECTED' Invoice?" error="Please check with your CMAA Analyst to ensure the 'Original' Invoice has not been paid!" sqref="J8:L8" xr:uid="{00000000-0002-0000-0100-000000000000}">
      <formula1>-ISERROR(SEARCH("C",J8))</formula1>
    </dataValidation>
    <dataValidation errorStyle="information" allowBlank="1" showInputMessage="1" showErrorMessage="1" promptTitle="Revised Invoice Data ONLY!" prompt="Only enter data in this cell if this is a Revised Invoice!" sqref="F11 F13 F15" xr:uid="{00000000-0002-0000-0100-000001000000}"/>
  </dataValidations>
  <printOptions horizontalCentered="1"/>
  <pageMargins left="0.25" right="0.25" top="2" bottom="0.25" header="0.5" footer="0"/>
  <pageSetup scale="72"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M455"/>
  <sheetViews>
    <sheetView showGridLines="0" view="pageBreakPreview" topLeftCell="A21" zoomScale="55" zoomScaleNormal="75" zoomScaleSheetLayoutView="55" zoomScalePageLayoutView="60" workbookViewId="0">
      <selection activeCell="G43" sqref="G43"/>
    </sheetView>
  </sheetViews>
  <sheetFormatPr defaultColWidth="8.88671875" defaultRowHeight="15"/>
  <cols>
    <col min="1" max="1" width="6.5546875" bestFit="1" customWidth="1"/>
    <col min="2" max="2" width="13.88671875" customWidth="1"/>
    <col min="3" max="3" width="15.88671875" bestFit="1" customWidth="1"/>
    <col min="4" max="4" width="2.77734375" customWidth="1"/>
    <col min="5" max="5" width="24.44140625" customWidth="1"/>
    <col min="6" max="6" width="3.33203125" customWidth="1"/>
    <col min="7" max="7" width="13.6640625" customWidth="1"/>
    <col min="8" max="8" width="11.33203125" style="1" customWidth="1"/>
    <col min="9" max="9" width="11.33203125" customWidth="1"/>
    <col min="10" max="11" width="11.33203125" style="32" customWidth="1"/>
    <col min="12" max="12" width="10.21875" style="32" customWidth="1"/>
    <col min="13" max="13" width="10.109375" style="32" bestFit="1" customWidth="1"/>
    <col min="14" max="29" width="0" hidden="1" customWidth="1"/>
  </cols>
  <sheetData>
    <row r="1" spans="1:13">
      <c r="A1" s="630" t="s">
        <v>25</v>
      </c>
      <c r="B1" s="630"/>
      <c r="C1" s="707" t="str">
        <f>'Invoice - Summary Page'!D4</f>
        <v>ABC County</v>
      </c>
      <c r="D1" s="708"/>
      <c r="E1" s="708"/>
      <c r="F1" s="20"/>
      <c r="H1" s="710" t="s">
        <v>29</v>
      </c>
      <c r="I1" s="710"/>
      <c r="J1" s="704" t="str">
        <f>'Invoice - Summary Page'!J4</f>
        <v>Veterans Services</v>
      </c>
      <c r="K1" s="704"/>
      <c r="L1" s="704"/>
      <c r="M1" s="13"/>
    </row>
    <row r="2" spans="1:13">
      <c r="A2" s="630" t="s">
        <v>30</v>
      </c>
      <c r="B2" s="630"/>
      <c r="C2" s="709" t="str">
        <f>'Invoice - Summary Page'!D6</f>
        <v>DHCS CMAA Evergreen PA-ABC</v>
      </c>
      <c r="D2" s="709"/>
      <c r="E2" s="709"/>
      <c r="F2" s="20"/>
      <c r="H2" s="710" t="s">
        <v>27</v>
      </c>
      <c r="I2" s="710"/>
      <c r="J2" s="705" t="str">
        <f>'Invoice - Summary Page'!J6</f>
        <v>Veterans Services</v>
      </c>
      <c r="K2" s="705"/>
      <c r="L2" s="705"/>
      <c r="M2" s="13"/>
    </row>
    <row r="3" spans="1:13">
      <c r="A3" s="630" t="s">
        <v>31</v>
      </c>
      <c r="B3" s="630"/>
      <c r="C3" s="709" t="str">
        <f>'Invoice - Summary Page'!D8</f>
        <v>01/01/2023-03/31/2023</v>
      </c>
      <c r="D3" s="709"/>
      <c r="E3" s="709"/>
      <c r="F3" s="20"/>
      <c r="H3" s="710" t="s">
        <v>32</v>
      </c>
      <c r="I3" s="710"/>
      <c r="J3" s="706" t="str">
        <f>'Invoice - Summary Page'!J8</f>
        <v>XX - XXXX - 2223 - 3</v>
      </c>
      <c r="K3" s="706"/>
      <c r="L3" s="706"/>
      <c r="M3" s="13"/>
    </row>
    <row r="4" spans="1:13" ht="15.75" thickBot="1">
      <c r="A4" s="630"/>
      <c r="B4" s="630"/>
      <c r="C4" s="630"/>
      <c r="D4" s="630"/>
      <c r="E4" s="630"/>
      <c r="F4" s="630"/>
      <c r="G4" s="630"/>
      <c r="H4" s="630"/>
      <c r="I4" s="630"/>
      <c r="J4" s="630"/>
      <c r="K4" s="630"/>
      <c r="L4" s="630"/>
      <c r="M4" s="630"/>
    </row>
    <row r="5" spans="1:13" s="21" customFormat="1" ht="29.25">
      <c r="A5" s="167" t="s">
        <v>74</v>
      </c>
      <c r="B5" s="713" t="s">
        <v>44</v>
      </c>
      <c r="C5" s="713"/>
      <c r="D5" s="713"/>
      <c r="E5" s="713"/>
      <c r="F5" s="713"/>
      <c r="G5" s="713"/>
      <c r="H5" s="172" t="s">
        <v>213</v>
      </c>
      <c r="I5" s="173" t="s">
        <v>161</v>
      </c>
      <c r="J5" s="270" t="s">
        <v>214</v>
      </c>
      <c r="K5" s="271" t="s">
        <v>160</v>
      </c>
      <c r="L5" s="178" t="s">
        <v>122</v>
      </c>
      <c r="M5" s="180" t="s">
        <v>164</v>
      </c>
    </row>
    <row r="6" spans="1:13">
      <c r="A6" s="168">
        <v>1</v>
      </c>
      <c r="B6" s="684" t="s">
        <v>6</v>
      </c>
      <c r="C6" s="684"/>
      <c r="D6" s="684"/>
      <c r="E6" s="684"/>
      <c r="F6" s="684"/>
      <c r="G6" s="684"/>
      <c r="H6" s="152"/>
      <c r="I6" s="411">
        <f>IF(H38=0,0,H6/H38)</f>
        <v>0</v>
      </c>
      <c r="J6" s="152">
        <v>640</v>
      </c>
      <c r="K6" s="411">
        <f>IF(J38=0,0,J6/J38)</f>
        <v>0.48156508653122648</v>
      </c>
      <c r="L6" s="181"/>
      <c r="M6" s="183"/>
    </row>
    <row r="7" spans="1:13">
      <c r="A7" s="168">
        <v>2</v>
      </c>
      <c r="B7" s="684" t="s">
        <v>7</v>
      </c>
      <c r="C7" s="684"/>
      <c r="D7" s="684"/>
      <c r="E7" s="684"/>
      <c r="F7" s="684"/>
      <c r="G7" s="684"/>
      <c r="H7" s="152"/>
      <c r="I7" s="411">
        <f>IF(H38=0,0,H7/H38)</f>
        <v>0</v>
      </c>
      <c r="J7" s="152">
        <v>0</v>
      </c>
      <c r="K7" s="411">
        <f>IF(J38=0,0,J7/J38)</f>
        <v>0</v>
      </c>
      <c r="L7" s="181"/>
      <c r="M7" s="183"/>
    </row>
    <row r="8" spans="1:13">
      <c r="A8" s="168">
        <v>3</v>
      </c>
      <c r="B8" s="684" t="s">
        <v>50</v>
      </c>
      <c r="C8" s="684"/>
      <c r="D8" s="684"/>
      <c r="E8" s="684"/>
      <c r="F8" s="684"/>
      <c r="G8" s="684"/>
      <c r="H8" s="152"/>
      <c r="I8" s="411">
        <f>IF(H38=0,0,H8/H38)</f>
        <v>0</v>
      </c>
      <c r="J8" s="152">
        <v>0</v>
      </c>
      <c r="K8" s="411">
        <f>IF(J38=0,0,J8/J38)</f>
        <v>0</v>
      </c>
      <c r="L8" s="181"/>
      <c r="M8" s="183"/>
    </row>
    <row r="9" spans="1:13">
      <c r="A9" s="169">
        <v>4</v>
      </c>
      <c r="B9" s="702" t="s">
        <v>51</v>
      </c>
      <c r="C9" s="702"/>
      <c r="D9" s="702"/>
      <c r="E9" s="702"/>
      <c r="F9" s="702"/>
      <c r="G9" s="702"/>
      <c r="H9" s="153"/>
      <c r="I9" s="412">
        <f>IF(H38=0,0,H9/H38)</f>
        <v>0</v>
      </c>
      <c r="J9" s="153">
        <v>129</v>
      </c>
      <c r="K9" s="412">
        <f>IF(J38=0,0,J9/J38)</f>
        <v>9.7065462753950338E-2</v>
      </c>
      <c r="L9" s="282">
        <v>1</v>
      </c>
      <c r="M9" s="183"/>
    </row>
    <row r="10" spans="1:13">
      <c r="A10" s="168">
        <v>5</v>
      </c>
      <c r="B10" s="684" t="s">
        <v>52</v>
      </c>
      <c r="C10" s="684"/>
      <c r="D10" s="684"/>
      <c r="E10" s="684"/>
      <c r="F10" s="684"/>
      <c r="G10" s="684"/>
      <c r="H10" s="152"/>
      <c r="I10" s="411">
        <f>IF(H38=0,0,H10/H38)</f>
        <v>0</v>
      </c>
      <c r="J10" s="152">
        <v>0</v>
      </c>
      <c r="K10" s="411">
        <f>IF(J38=0,0,J10/J38)</f>
        <v>0</v>
      </c>
      <c r="L10" s="181"/>
      <c r="M10" s="183"/>
    </row>
    <row r="11" spans="1:13">
      <c r="A11" s="170">
        <v>6</v>
      </c>
      <c r="B11" s="701" t="s">
        <v>46</v>
      </c>
      <c r="C11" s="701"/>
      <c r="D11" s="701"/>
      <c r="E11" s="701"/>
      <c r="F11" s="701"/>
      <c r="G11" s="701"/>
      <c r="H11" s="154"/>
      <c r="I11" s="155">
        <f>IF(H38=0,0,H11/H38)</f>
        <v>0</v>
      </c>
      <c r="J11" s="154">
        <v>268.5</v>
      </c>
      <c r="K11" s="155">
        <f>IF(J38=0,0,J11/J38)</f>
        <v>0.2020316027088036</v>
      </c>
      <c r="L11" s="283">
        <v>0.25</v>
      </c>
      <c r="M11" s="185" t="s">
        <v>401</v>
      </c>
    </row>
    <row r="12" spans="1:13">
      <c r="A12" s="168">
        <v>7</v>
      </c>
      <c r="B12" s="684" t="s">
        <v>54</v>
      </c>
      <c r="C12" s="684"/>
      <c r="D12" s="684"/>
      <c r="E12" s="684"/>
      <c r="F12" s="684"/>
      <c r="G12" s="684"/>
      <c r="H12" s="152"/>
      <c r="I12" s="411">
        <f>IF(H38=0,0,H12/H38)</f>
        <v>0</v>
      </c>
      <c r="J12" s="152">
        <v>16</v>
      </c>
      <c r="K12" s="411">
        <f>IF(J38=0,0,J12/J38)</f>
        <v>1.2039127163280662E-2</v>
      </c>
      <c r="L12" s="181"/>
      <c r="M12" s="183"/>
    </row>
    <row r="13" spans="1:13">
      <c r="A13" s="169">
        <v>8</v>
      </c>
      <c r="B13" s="702" t="s">
        <v>53</v>
      </c>
      <c r="C13" s="702"/>
      <c r="D13" s="702"/>
      <c r="E13" s="702"/>
      <c r="F13" s="702"/>
      <c r="G13" s="702"/>
      <c r="H13" s="153"/>
      <c r="I13" s="412">
        <f>IF(H38=0,0,H13/H38)</f>
        <v>0</v>
      </c>
      <c r="J13" s="153">
        <v>23</v>
      </c>
      <c r="K13" s="412">
        <f>IF(J38=0,0,J13/J38)</f>
        <v>1.7306245297215951E-2</v>
      </c>
      <c r="L13" s="282">
        <v>1</v>
      </c>
      <c r="M13" s="183"/>
    </row>
    <row r="14" spans="1:13" ht="30" customHeight="1">
      <c r="A14" s="168">
        <v>9</v>
      </c>
      <c r="B14" s="684" t="s">
        <v>264</v>
      </c>
      <c r="C14" s="684"/>
      <c r="D14" s="684"/>
      <c r="E14" s="684"/>
      <c r="F14" s="684"/>
      <c r="G14" s="684"/>
      <c r="H14" s="156"/>
      <c r="I14" s="411">
        <f>IF(H38=0,0,H14/H38)</f>
        <v>0</v>
      </c>
      <c r="J14" s="156">
        <v>0</v>
      </c>
      <c r="K14" s="411">
        <f>IF(J38=0,0,J14/J38)</f>
        <v>0</v>
      </c>
      <c r="L14" s="181"/>
      <c r="M14" s="183"/>
    </row>
    <row r="15" spans="1:13">
      <c r="A15" s="170">
        <v>10</v>
      </c>
      <c r="B15" s="701" t="s">
        <v>265</v>
      </c>
      <c r="C15" s="701"/>
      <c r="D15" s="701"/>
      <c r="E15" s="701"/>
      <c r="F15" s="701"/>
      <c r="G15" s="701"/>
      <c r="H15" s="157"/>
      <c r="I15" s="155">
        <f>IF(H38=0,0,H15/H38)</f>
        <v>0</v>
      </c>
      <c r="J15" s="157">
        <v>0</v>
      </c>
      <c r="K15" s="155">
        <f>IF(J38=0,0,J15/J38)</f>
        <v>0</v>
      </c>
      <c r="L15" s="283">
        <v>0.25</v>
      </c>
      <c r="M15" s="185" t="s">
        <v>401</v>
      </c>
    </row>
    <row r="16" spans="1:13">
      <c r="A16" s="168">
        <v>11</v>
      </c>
      <c r="B16" s="684" t="s">
        <v>55</v>
      </c>
      <c r="C16" s="684"/>
      <c r="D16" s="684"/>
      <c r="E16" s="684"/>
      <c r="F16" s="684"/>
      <c r="G16" s="684"/>
      <c r="H16" s="152"/>
      <c r="I16" s="411">
        <f>IF(H38=0,0,H16/H38)</f>
        <v>0</v>
      </c>
      <c r="J16" s="152">
        <v>0</v>
      </c>
      <c r="K16" s="411">
        <f>IF(J38=0,0,J16/J38)</f>
        <v>0</v>
      </c>
      <c r="L16" s="181"/>
      <c r="M16" s="183"/>
    </row>
    <row r="17" spans="1:13">
      <c r="A17" s="169">
        <v>12</v>
      </c>
      <c r="B17" s="702" t="s">
        <v>56</v>
      </c>
      <c r="C17" s="702"/>
      <c r="D17" s="702"/>
      <c r="E17" s="702"/>
      <c r="F17" s="702"/>
      <c r="G17" s="702"/>
      <c r="H17" s="158"/>
      <c r="I17" s="412">
        <f>IF(H38=0,0,H17/H38)</f>
        <v>0</v>
      </c>
      <c r="J17" s="158">
        <v>0</v>
      </c>
      <c r="K17" s="412">
        <f>IF(J38=0,0,J17/J38)</f>
        <v>0</v>
      </c>
      <c r="L17" s="282">
        <v>1</v>
      </c>
      <c r="M17" s="183"/>
    </row>
    <row r="18" spans="1:13">
      <c r="A18" s="170">
        <v>13</v>
      </c>
      <c r="B18" s="701" t="s">
        <v>60</v>
      </c>
      <c r="C18" s="701"/>
      <c r="D18" s="701"/>
      <c r="E18" s="701"/>
      <c r="F18" s="701"/>
      <c r="G18" s="701"/>
      <c r="H18" s="157"/>
      <c r="I18" s="155">
        <f>IF(H38=0,0,H18/H38)</f>
        <v>0</v>
      </c>
      <c r="J18" s="157">
        <v>0</v>
      </c>
      <c r="K18" s="155">
        <f>IF(J38=0,0,J18/J38)</f>
        <v>0</v>
      </c>
      <c r="L18" s="283">
        <v>0.25</v>
      </c>
      <c r="M18" s="185" t="s">
        <v>401</v>
      </c>
    </row>
    <row r="19" spans="1:13">
      <c r="A19" s="168">
        <v>14</v>
      </c>
      <c r="B19" s="684" t="s">
        <v>57</v>
      </c>
      <c r="C19" s="684"/>
      <c r="D19" s="684"/>
      <c r="E19" s="684"/>
      <c r="F19" s="684"/>
      <c r="G19" s="684"/>
      <c r="H19" s="152"/>
      <c r="I19" s="411">
        <f>IF(H38=0,0,H19/H38)</f>
        <v>0</v>
      </c>
      <c r="J19" s="152">
        <v>0</v>
      </c>
      <c r="K19" s="411">
        <f>IF(J38=0,0,J19/J38)</f>
        <v>0</v>
      </c>
      <c r="L19" s="181"/>
      <c r="M19" s="183"/>
    </row>
    <row r="20" spans="1:13">
      <c r="A20" s="169">
        <v>15</v>
      </c>
      <c r="B20" s="702" t="s">
        <v>58</v>
      </c>
      <c r="C20" s="702"/>
      <c r="D20" s="702"/>
      <c r="E20" s="702"/>
      <c r="F20" s="702"/>
      <c r="G20" s="702"/>
      <c r="H20" s="158"/>
      <c r="I20" s="412">
        <f>IF(H38=0,0,H20/H38)</f>
        <v>0</v>
      </c>
      <c r="J20" s="158">
        <v>0</v>
      </c>
      <c r="K20" s="412">
        <f>IF(J38=0,0,J20/J38)</f>
        <v>0</v>
      </c>
      <c r="L20" s="282">
        <v>1</v>
      </c>
      <c r="M20" s="183"/>
    </row>
    <row r="21" spans="1:13" ht="30" customHeight="1">
      <c r="A21" s="169">
        <v>16</v>
      </c>
      <c r="B21" s="702" t="s">
        <v>59</v>
      </c>
      <c r="C21" s="702"/>
      <c r="D21" s="702"/>
      <c r="E21" s="702"/>
      <c r="F21" s="702"/>
      <c r="G21" s="702"/>
      <c r="H21" s="158"/>
      <c r="I21" s="412">
        <f>IF(H38=0,0,H21/H38)</f>
        <v>0</v>
      </c>
      <c r="J21" s="410"/>
      <c r="K21" s="269"/>
      <c r="L21" s="282">
        <v>1</v>
      </c>
      <c r="M21" s="183"/>
    </row>
    <row r="22" spans="1:13" ht="30" customHeight="1">
      <c r="A22" s="170">
        <v>17</v>
      </c>
      <c r="B22" s="701" t="s">
        <v>61</v>
      </c>
      <c r="C22" s="701"/>
      <c r="D22" s="701"/>
      <c r="E22" s="701"/>
      <c r="F22" s="701"/>
      <c r="G22" s="701"/>
      <c r="H22" s="157"/>
      <c r="I22" s="155">
        <f>IF(H38=0,0,H22/H38)</f>
        <v>0</v>
      </c>
      <c r="J22" s="157">
        <v>0</v>
      </c>
      <c r="K22" s="155">
        <f>IF(J38=0,0,J22/J38)</f>
        <v>0</v>
      </c>
      <c r="L22" s="283">
        <v>0.25</v>
      </c>
      <c r="M22" s="185" t="s">
        <v>401</v>
      </c>
    </row>
    <row r="23" spans="1:13" ht="30" customHeight="1">
      <c r="A23" s="170">
        <v>18</v>
      </c>
      <c r="B23" s="701" t="s">
        <v>62</v>
      </c>
      <c r="C23" s="701"/>
      <c r="D23" s="701"/>
      <c r="E23" s="701"/>
      <c r="F23" s="701"/>
      <c r="G23" s="701"/>
      <c r="H23" s="157"/>
      <c r="I23" s="155">
        <f>IF(H38=0,0,H23/H38)</f>
        <v>0</v>
      </c>
      <c r="J23" s="410"/>
      <c r="K23" s="269"/>
      <c r="L23" s="283">
        <v>0.25</v>
      </c>
      <c r="M23" s="185" t="s">
        <v>401</v>
      </c>
    </row>
    <row r="24" spans="1:13">
      <c r="A24" s="169">
        <v>19</v>
      </c>
      <c r="B24" s="702" t="s">
        <v>63</v>
      </c>
      <c r="C24" s="702"/>
      <c r="D24" s="702"/>
      <c r="E24" s="702"/>
      <c r="F24" s="702"/>
      <c r="G24" s="702"/>
      <c r="H24" s="153"/>
      <c r="I24" s="412">
        <f>IF(H38=0,0,H24/H38)</f>
        <v>0</v>
      </c>
      <c r="J24" s="153">
        <v>0</v>
      </c>
      <c r="K24" s="412">
        <f>IF(J38=0,0,J24/J38)</f>
        <v>0</v>
      </c>
      <c r="L24" s="282">
        <v>1</v>
      </c>
      <c r="M24" s="183"/>
    </row>
    <row r="25" spans="1:13">
      <c r="A25" s="169">
        <v>20</v>
      </c>
      <c r="B25" s="702" t="s">
        <v>48</v>
      </c>
      <c r="C25" s="702"/>
      <c r="D25" s="702"/>
      <c r="E25" s="702"/>
      <c r="F25" s="702"/>
      <c r="G25" s="702"/>
      <c r="H25" s="153"/>
      <c r="I25" s="412">
        <f>IF(H38=0,0,H25/H38)</f>
        <v>0</v>
      </c>
      <c r="J25" s="153">
        <v>0.5</v>
      </c>
      <c r="K25" s="412">
        <f>IF(J38=0,0,J25/J38)</f>
        <v>3.7622272385252068E-4</v>
      </c>
      <c r="L25" s="282">
        <v>1</v>
      </c>
      <c r="M25" s="183"/>
    </row>
    <row r="26" spans="1:13">
      <c r="A26" s="171">
        <v>21</v>
      </c>
      <c r="B26" s="703" t="s">
        <v>17</v>
      </c>
      <c r="C26" s="703"/>
      <c r="D26" s="703"/>
      <c r="E26" s="703"/>
      <c r="F26" s="703"/>
      <c r="G26" s="703"/>
      <c r="H26" s="159"/>
      <c r="I26" s="413">
        <f>IF(H38=0,0,H26/H38)</f>
        <v>0</v>
      </c>
      <c r="J26" s="159">
        <v>133.5</v>
      </c>
      <c r="K26" s="413">
        <f>IF(J38=0,0,J26/J38)</f>
        <v>0.10045146726862303</v>
      </c>
      <c r="L26" s="181"/>
      <c r="M26" s="183"/>
    </row>
    <row r="27" spans="1:13">
      <c r="A27" s="171">
        <v>22</v>
      </c>
      <c r="B27" s="703" t="s">
        <v>45</v>
      </c>
      <c r="C27" s="703"/>
      <c r="D27" s="703"/>
      <c r="E27" s="703"/>
      <c r="F27" s="703"/>
      <c r="G27" s="703"/>
      <c r="H27" s="159"/>
      <c r="I27" s="413">
        <f>IF(H38=0,0,H27/H38)</f>
        <v>0</v>
      </c>
      <c r="J27" s="159">
        <v>118.5</v>
      </c>
      <c r="K27" s="413">
        <f>IF(J38=0,0,J27/J38)</f>
        <v>8.916478555304741E-2</v>
      </c>
      <c r="L27" s="181"/>
      <c r="M27" s="183"/>
    </row>
    <row r="28" spans="1:13">
      <c r="A28" s="168">
        <v>23</v>
      </c>
      <c r="B28" s="684" t="s">
        <v>49</v>
      </c>
      <c r="C28" s="684"/>
      <c r="D28" s="684"/>
      <c r="E28" s="684"/>
      <c r="F28" s="684"/>
      <c r="G28" s="684"/>
      <c r="H28" s="152"/>
      <c r="I28" s="411">
        <f>IF(H38=0,0,H28/H38)</f>
        <v>0</v>
      </c>
      <c r="J28" s="152"/>
      <c r="K28" s="411">
        <f>IF(J38=0,0,J28/J38)</f>
        <v>0</v>
      </c>
      <c r="L28" s="181"/>
      <c r="M28" s="183"/>
    </row>
    <row r="29" spans="1:13">
      <c r="A29" s="168">
        <v>24</v>
      </c>
      <c r="B29" s="684" t="s">
        <v>64</v>
      </c>
      <c r="C29" s="684"/>
      <c r="D29" s="684"/>
      <c r="E29" s="684"/>
      <c r="F29" s="684"/>
      <c r="G29" s="684"/>
      <c r="H29" s="152"/>
      <c r="I29" s="411">
        <f>IF(H38=0,0,H29/H38)</f>
        <v>0</v>
      </c>
      <c r="J29" s="152"/>
      <c r="K29" s="411">
        <f>IF(J38=0,0,J29/J38)</f>
        <v>0</v>
      </c>
      <c r="L29" s="181"/>
      <c r="M29" s="183"/>
    </row>
    <row r="30" spans="1:13">
      <c r="A30" s="168">
        <v>25</v>
      </c>
      <c r="B30" s="684" t="s">
        <v>80</v>
      </c>
      <c r="C30" s="684"/>
      <c r="D30" s="684"/>
      <c r="E30" s="684"/>
      <c r="F30" s="684"/>
      <c r="G30" s="684"/>
      <c r="H30" s="152"/>
      <c r="I30" s="411">
        <f>IF(H38=0,0,H30/H38)</f>
        <v>0</v>
      </c>
      <c r="J30" s="152"/>
      <c r="K30" s="411">
        <f>IF(J38=0,0,J30/J38)</f>
        <v>0</v>
      </c>
      <c r="L30" s="181"/>
      <c r="M30" s="183"/>
    </row>
    <row r="31" spans="1:13">
      <c r="A31" s="168">
        <v>26</v>
      </c>
      <c r="B31" s="684" t="s">
        <v>70</v>
      </c>
      <c r="C31" s="684"/>
      <c r="D31" s="684"/>
      <c r="E31" s="684"/>
      <c r="F31" s="684"/>
      <c r="G31" s="684"/>
      <c r="H31" s="152"/>
      <c r="I31" s="411">
        <f>IF(H38=0,0,H31/H38)</f>
        <v>0</v>
      </c>
      <c r="J31" s="152"/>
      <c r="K31" s="411">
        <f>IF(J38=0,0,J31/J38)</f>
        <v>0</v>
      </c>
      <c r="L31" s="181"/>
      <c r="M31" s="183"/>
    </row>
    <row r="32" spans="1:13">
      <c r="A32" s="168">
        <v>27</v>
      </c>
      <c r="B32" s="684" t="s">
        <v>69</v>
      </c>
      <c r="C32" s="684"/>
      <c r="D32" s="684"/>
      <c r="E32" s="684"/>
      <c r="F32" s="684"/>
      <c r="G32" s="684"/>
      <c r="H32" s="152"/>
      <c r="I32" s="411">
        <f>IF(H38=0,0,H32/H38)</f>
        <v>0</v>
      </c>
      <c r="J32" s="152"/>
      <c r="K32" s="411">
        <f>IF(J38=0,0,J32/J38)</f>
        <v>0</v>
      </c>
      <c r="L32" s="181"/>
      <c r="M32" s="183"/>
    </row>
    <row r="33" spans="1:13">
      <c r="A33" s="168">
        <v>28</v>
      </c>
      <c r="B33" s="684" t="s">
        <v>68</v>
      </c>
      <c r="C33" s="684"/>
      <c r="D33" s="684"/>
      <c r="E33" s="684"/>
      <c r="F33" s="684"/>
      <c r="G33" s="684"/>
      <c r="H33" s="152"/>
      <c r="I33" s="411">
        <f>IF(H38=0,0,H33/H38)</f>
        <v>0</v>
      </c>
      <c r="J33" s="152"/>
      <c r="K33" s="411">
        <f>IF(J38=0,0,J33/J38)</f>
        <v>0</v>
      </c>
      <c r="L33" s="181"/>
      <c r="M33" s="183"/>
    </row>
    <row r="34" spans="1:13">
      <c r="A34" s="168">
        <v>29</v>
      </c>
      <c r="B34" s="684" t="s">
        <v>67</v>
      </c>
      <c r="C34" s="684"/>
      <c r="D34" s="684"/>
      <c r="E34" s="684"/>
      <c r="F34" s="684"/>
      <c r="G34" s="684"/>
      <c r="H34" s="152"/>
      <c r="I34" s="411">
        <f>IF(H38=0,0,H34/H38)</f>
        <v>0</v>
      </c>
      <c r="J34" s="152"/>
      <c r="K34" s="411">
        <f>IF(J38=0,0,J34/J38)</f>
        <v>0</v>
      </c>
      <c r="L34" s="181"/>
      <c r="M34" s="183"/>
    </row>
    <row r="35" spans="1:13">
      <c r="A35" s="168">
        <v>30</v>
      </c>
      <c r="B35" s="684" t="s">
        <v>66</v>
      </c>
      <c r="C35" s="684"/>
      <c r="D35" s="684"/>
      <c r="E35" s="684"/>
      <c r="F35" s="684"/>
      <c r="G35" s="684"/>
      <c r="H35" s="152"/>
      <c r="I35" s="411">
        <f>IF(H38=0,0,H35/H38)</f>
        <v>0</v>
      </c>
      <c r="J35" s="152"/>
      <c r="K35" s="411">
        <f>IF(J38=0,0,J35/J38)</f>
        <v>0</v>
      </c>
      <c r="L35" s="181"/>
      <c r="M35" s="183"/>
    </row>
    <row r="36" spans="1:13">
      <c r="A36" s="168">
        <v>31</v>
      </c>
      <c r="B36" s="684" t="s">
        <v>65</v>
      </c>
      <c r="C36" s="684"/>
      <c r="D36" s="684"/>
      <c r="E36" s="684"/>
      <c r="F36" s="684"/>
      <c r="G36" s="684"/>
      <c r="H36" s="152"/>
      <c r="I36" s="411">
        <f>IF(H38=0,0,H36/H38)</f>
        <v>0</v>
      </c>
      <c r="J36" s="152"/>
      <c r="K36" s="411">
        <f>IF(J38=0,0,J36/J38)</f>
        <v>0</v>
      </c>
      <c r="L36" s="181"/>
      <c r="M36" s="183"/>
    </row>
    <row r="37" spans="1:13" ht="15.75" thickBot="1">
      <c r="A37" s="177">
        <v>32</v>
      </c>
      <c r="B37" s="685" t="s">
        <v>78</v>
      </c>
      <c r="C37" s="685"/>
      <c r="D37" s="685"/>
      <c r="E37" s="685"/>
      <c r="F37" s="685"/>
      <c r="G37" s="685"/>
      <c r="H37" s="160"/>
      <c r="I37" s="414">
        <f>IF(H38=0,0,H37/H38)</f>
        <v>0</v>
      </c>
      <c r="J37" s="162"/>
      <c r="K37" s="568">
        <f>IF(J38=0,0,J37/J38)</f>
        <v>0</v>
      </c>
      <c r="L37" s="182"/>
      <c r="M37" s="184"/>
    </row>
    <row r="38" spans="1:13" ht="16.5" thickBot="1">
      <c r="A38" s="686" t="s">
        <v>131</v>
      </c>
      <c r="B38" s="687"/>
      <c r="C38" s="687"/>
      <c r="D38" s="687"/>
      <c r="E38" s="687"/>
      <c r="F38" s="687"/>
      <c r="G38" s="687"/>
      <c r="H38" s="163">
        <f>SUM(H6:H37)</f>
        <v>0</v>
      </c>
      <c r="I38" s="161">
        <f>SUM(I6:I37)</f>
        <v>0</v>
      </c>
      <c r="J38" s="163">
        <f>SUM(J6:J37)</f>
        <v>1329</v>
      </c>
      <c r="K38" s="161">
        <f>SUM(K6:K37)</f>
        <v>1</v>
      </c>
      <c r="L38" s="179"/>
      <c r="M38"/>
    </row>
    <row r="39" spans="1:13" ht="16.5" thickBot="1">
      <c r="A39" s="660" t="s">
        <v>162</v>
      </c>
      <c r="B39" s="661"/>
      <c r="C39" s="661"/>
      <c r="D39" s="661"/>
      <c r="E39" s="661"/>
      <c r="F39" s="661"/>
      <c r="G39" s="661"/>
      <c r="H39" s="164">
        <f>SUM(H9,H11,H13,H15,H17:H18,H20:H27)</f>
        <v>0</v>
      </c>
      <c r="I39" s="166">
        <f>SUM(I9,I11,I13,I15,I17:I18,I20:I27)</f>
        <v>0</v>
      </c>
      <c r="J39" s="164">
        <f>SUM(J9,J11,J13,J15,J17:J18,J20:J27)</f>
        <v>673</v>
      </c>
      <c r="K39" s="165">
        <f>SUM(K9,K11,K13,K15,K17:K18,K20:K27)</f>
        <v>0.50639578630549287</v>
      </c>
      <c r="L39" s="179"/>
      <c r="M39"/>
    </row>
    <row r="40" spans="1:13" ht="16.5" thickBot="1">
      <c r="A40" s="658" t="s">
        <v>163</v>
      </c>
      <c r="B40" s="659"/>
      <c r="C40" s="659"/>
      <c r="D40" s="659"/>
      <c r="E40" s="659"/>
      <c r="F40" s="659"/>
      <c r="G40" s="659"/>
      <c r="H40" s="176">
        <f>SUM(H6:H8,H10,H12,H14,H16,H19,H28:H37)</f>
        <v>0</v>
      </c>
      <c r="I40" s="174">
        <f>SUM(I6:I8,I10,I12,I14,I16,I19,I28:I37)</f>
        <v>0</v>
      </c>
      <c r="J40" s="176">
        <f>SUM(J6:J8,J10,J12,J14,J16,J19,J28:J37)</f>
        <v>656</v>
      </c>
      <c r="K40" s="175">
        <f>SUM(K6:K8,K10,K12,K14,K16,K19,K28:K37)</f>
        <v>0.49360421369450713</v>
      </c>
      <c r="L40" s="179"/>
      <c r="M40"/>
    </row>
    <row r="41" spans="1:13" ht="15.75" thickBot="1">
      <c r="A41" s="559"/>
      <c r="B41" s="559"/>
      <c r="C41" s="559"/>
      <c r="D41" s="559"/>
      <c r="E41" s="559"/>
      <c r="F41" s="559"/>
      <c r="G41" s="559"/>
      <c r="H41" s="559"/>
      <c r="I41" s="559"/>
      <c r="J41" s="559"/>
      <c r="K41" s="559"/>
      <c r="L41" s="559"/>
      <c r="M41" s="559"/>
    </row>
    <row r="42" spans="1:13" ht="30">
      <c r="A42" s="559"/>
      <c r="B42" s="559"/>
      <c r="C42" s="697" t="s">
        <v>72</v>
      </c>
      <c r="D42" s="698"/>
      <c r="E42" s="698"/>
      <c r="F42" s="698"/>
      <c r="G42" s="562" t="s">
        <v>329</v>
      </c>
      <c r="H42" s="691" t="s">
        <v>330</v>
      </c>
      <c r="I42" s="692"/>
      <c r="J42" s="559"/>
      <c r="K42" s="559"/>
      <c r="L42" s="559"/>
      <c r="M42" s="559"/>
    </row>
    <row r="43" spans="1:13" ht="16.5" thickBot="1">
      <c r="A43" s="559"/>
      <c r="B43" s="559"/>
      <c r="C43" s="699" t="s">
        <v>402</v>
      </c>
      <c r="D43" s="700"/>
      <c r="E43" s="700"/>
      <c r="F43" s="700"/>
      <c r="G43" s="563">
        <v>3</v>
      </c>
      <c r="H43" s="693" t="str">
        <f>IF(AND(G43&gt;99,G43&lt;200)*AND(C43="20 Consecutive Days"),"Valid",IF(AND(G43&gt;199,G43&lt;400)*AND(C43="10 Consecutive Days"),"Valid",IF((G43&gt;399)*AND(C43="5 Consecutive Days"),"Valid",IF(C43="Perpetual","Valid","Invalid"))))</f>
        <v>Valid</v>
      </c>
      <c r="I43" s="694"/>
      <c r="J43" s="559"/>
      <c r="K43" s="559"/>
      <c r="L43" s="559"/>
      <c r="M43" s="559"/>
    </row>
    <row r="44" spans="1:13" ht="15.75" thickBot="1">
      <c r="A44" s="22"/>
      <c r="B44" s="22"/>
      <c r="C44" s="22"/>
      <c r="D44" s="22"/>
      <c r="E44" s="22"/>
      <c r="F44" s="22"/>
      <c r="G44" s="22"/>
      <c r="H44" s="22"/>
      <c r="I44" s="22"/>
      <c r="J44" s="22"/>
      <c r="K44" s="22"/>
      <c r="L44" s="22"/>
      <c r="M44" s="22"/>
    </row>
    <row r="45" spans="1:13" ht="95.25" customHeight="1">
      <c r="A45" s="688" t="s">
        <v>294</v>
      </c>
      <c r="B45" s="689"/>
      <c r="C45" s="689"/>
      <c r="D45" s="689"/>
      <c r="E45" s="689"/>
      <c r="F45" s="689"/>
      <c r="G45" s="689"/>
      <c r="H45" s="689"/>
      <c r="I45" s="689"/>
      <c r="J45" s="689"/>
      <c r="K45" s="689"/>
      <c r="L45" s="689"/>
      <c r="M45" s="690"/>
    </row>
    <row r="46" spans="1:13" ht="36" customHeight="1">
      <c r="A46" s="680" t="s">
        <v>396</v>
      </c>
      <c r="B46" s="681"/>
      <c r="C46" s="681"/>
      <c r="D46" s="564"/>
      <c r="E46" s="494" t="s">
        <v>397</v>
      </c>
      <c r="F46" s="564"/>
      <c r="G46" s="667"/>
      <c r="H46" s="667"/>
      <c r="I46" s="667"/>
      <c r="J46" s="566"/>
      <c r="K46" s="671">
        <v>45214</v>
      </c>
      <c r="L46" s="671"/>
      <c r="M46" s="672"/>
    </row>
    <row r="47" spans="1:13" ht="50.25" customHeight="1" thickBot="1">
      <c r="A47" s="695" t="s">
        <v>285</v>
      </c>
      <c r="B47" s="696"/>
      <c r="C47" s="696"/>
      <c r="D47" s="509"/>
      <c r="E47" s="565" t="s">
        <v>73</v>
      </c>
      <c r="F47" s="511"/>
      <c r="G47" s="670" t="s">
        <v>287</v>
      </c>
      <c r="H47" s="670"/>
      <c r="I47" s="670"/>
      <c r="J47" s="510"/>
      <c r="K47" s="682" t="s">
        <v>286</v>
      </c>
      <c r="L47" s="682"/>
      <c r="M47" s="683"/>
    </row>
    <row r="48" spans="1:13" ht="85.5" customHeight="1">
      <c r="A48" s="677" t="s">
        <v>295</v>
      </c>
      <c r="B48" s="678"/>
      <c r="C48" s="678"/>
      <c r="D48" s="678"/>
      <c r="E48" s="678"/>
      <c r="F48" s="678"/>
      <c r="G48" s="678"/>
      <c r="H48" s="678"/>
      <c r="I48" s="678"/>
      <c r="J48" s="678"/>
      <c r="K48" s="678"/>
      <c r="L48" s="678"/>
      <c r="M48" s="679"/>
    </row>
    <row r="49" spans="1:13" ht="35.25" customHeight="1">
      <c r="A49" s="680" t="s">
        <v>396</v>
      </c>
      <c r="B49" s="681"/>
      <c r="C49" s="681"/>
      <c r="D49" s="22"/>
      <c r="E49" s="494" t="s">
        <v>397</v>
      </c>
      <c r="F49" s="492"/>
      <c r="G49" s="667"/>
      <c r="H49" s="667"/>
      <c r="I49" s="667"/>
      <c r="J49" s="23"/>
      <c r="K49" s="671">
        <v>45214</v>
      </c>
      <c r="L49" s="671"/>
      <c r="M49" s="672"/>
    </row>
    <row r="50" spans="1:13" ht="18" customHeight="1">
      <c r="A50" s="668" t="s">
        <v>290</v>
      </c>
      <c r="B50" s="669"/>
      <c r="C50" s="669"/>
      <c r="D50" s="54"/>
      <c r="E50" s="565" t="s">
        <v>73</v>
      </c>
      <c r="F50" s="515"/>
      <c r="G50" s="670" t="s">
        <v>287</v>
      </c>
      <c r="H50" s="670"/>
      <c r="I50" s="670"/>
      <c r="J50" s="77"/>
      <c r="K50" s="673" t="s">
        <v>288</v>
      </c>
      <c r="L50" s="673"/>
      <c r="M50" s="674"/>
    </row>
    <row r="51" spans="1:13" ht="21.75" customHeight="1" thickBot="1">
      <c r="A51" s="516"/>
      <c r="B51" s="517"/>
      <c r="C51" s="517"/>
      <c r="D51" s="518"/>
      <c r="E51" s="517"/>
      <c r="F51" s="519"/>
      <c r="G51" s="519"/>
      <c r="H51" s="519"/>
      <c r="I51" s="519"/>
      <c r="J51" s="520"/>
      <c r="K51" s="520"/>
      <c r="L51" s="520"/>
      <c r="M51" s="521"/>
    </row>
    <row r="52" spans="1:13" ht="19.5" customHeight="1">
      <c r="A52" s="662" t="s">
        <v>282</v>
      </c>
      <c r="B52" s="663"/>
      <c r="C52" s="663"/>
      <c r="D52" s="663"/>
      <c r="E52" s="663"/>
      <c r="F52" s="663"/>
      <c r="G52" s="663"/>
      <c r="H52" s="663"/>
      <c r="I52" s="663"/>
      <c r="J52" s="663"/>
      <c r="K52" s="663"/>
      <c r="L52" s="663"/>
      <c r="M52" s="664"/>
    </row>
    <row r="53" spans="1:13" ht="14.25" customHeight="1">
      <c r="A53" s="711" t="s">
        <v>283</v>
      </c>
      <c r="B53" s="712"/>
      <c r="C53" s="480"/>
      <c r="D53" s="480"/>
      <c r="E53" s="480"/>
      <c r="F53" s="480"/>
      <c r="G53" s="480"/>
      <c r="H53" s="480"/>
      <c r="I53" s="480"/>
      <c r="J53" s="480"/>
      <c r="K53" s="480"/>
      <c r="L53" s="480"/>
      <c r="M53" s="503"/>
    </row>
    <row r="54" spans="1:13" ht="36" customHeight="1">
      <c r="A54" s="665"/>
      <c r="B54" s="666"/>
      <c r="C54" s="666"/>
      <c r="D54" s="22"/>
      <c r="E54" s="493"/>
      <c r="F54" s="492"/>
      <c r="G54" s="667"/>
      <c r="H54" s="667"/>
      <c r="I54" s="667"/>
      <c r="J54" s="23"/>
      <c r="K54" s="675"/>
      <c r="L54" s="675"/>
      <c r="M54" s="676"/>
    </row>
    <row r="55" spans="1:13">
      <c r="A55" s="668" t="s">
        <v>79</v>
      </c>
      <c r="B55" s="669"/>
      <c r="C55" s="669"/>
      <c r="D55" s="54"/>
      <c r="E55" s="565" t="s">
        <v>73</v>
      </c>
      <c r="F55" s="515"/>
      <c r="G55" s="670" t="s">
        <v>287</v>
      </c>
      <c r="H55" s="670"/>
      <c r="I55" s="670"/>
      <c r="J55" s="77"/>
      <c r="K55" s="673" t="s">
        <v>288</v>
      </c>
      <c r="L55" s="673"/>
      <c r="M55" s="674"/>
    </row>
    <row r="56" spans="1:13" ht="15.75" thickBot="1">
      <c r="A56" s="522"/>
      <c r="B56" s="523"/>
      <c r="C56" s="523"/>
      <c r="D56" s="523"/>
      <c r="E56" s="523"/>
      <c r="F56" s="524"/>
      <c r="G56" s="524"/>
      <c r="H56" s="525"/>
      <c r="I56" s="525"/>
      <c r="J56" s="656" t="str">
        <f>'Invoice - Summary Page'!L32</f>
        <v>Rev.10/11/22 DHCS/LGFD</v>
      </c>
      <c r="K56" s="656"/>
      <c r="L56" s="656"/>
      <c r="M56" s="657"/>
    </row>
    <row r="57" spans="1:13" ht="15.75">
      <c r="A57" s="24"/>
      <c r="B57" s="25"/>
      <c r="C57" s="25"/>
      <c r="D57" s="25"/>
      <c r="E57" s="25"/>
      <c r="F57" s="26"/>
      <c r="G57" s="26"/>
      <c r="H57" s="28"/>
      <c r="I57" s="28"/>
      <c r="J57" s="28"/>
      <c r="K57" s="28"/>
      <c r="L57" s="28"/>
      <c r="M57" s="28"/>
    </row>
    <row r="58" spans="1:13" ht="15.75">
      <c r="A58" s="29"/>
      <c r="F58" s="27"/>
      <c r="G58" s="27"/>
      <c r="H58" s="28"/>
      <c r="I58" s="30"/>
      <c r="J58" s="30"/>
      <c r="K58" s="30"/>
      <c r="L58" s="30"/>
      <c r="M58" s="30"/>
    </row>
    <row r="59" spans="1:13">
      <c r="F59" s="31"/>
      <c r="G59" s="31"/>
      <c r="J59"/>
      <c r="K59"/>
      <c r="L59"/>
      <c r="M59"/>
    </row>
    <row r="60" spans="1:13">
      <c r="J60"/>
      <c r="K60"/>
      <c r="L60"/>
      <c r="M60"/>
    </row>
    <row r="61" spans="1:13">
      <c r="J61"/>
      <c r="K61"/>
      <c r="L61"/>
      <c r="M61"/>
    </row>
    <row r="62" spans="1:13">
      <c r="J62"/>
      <c r="K62"/>
      <c r="L62"/>
      <c r="M62"/>
    </row>
    <row r="63" spans="1:13">
      <c r="J63"/>
      <c r="K63"/>
      <c r="L63"/>
      <c r="M63"/>
    </row>
    <row r="64" spans="1:13">
      <c r="J64"/>
      <c r="K64"/>
      <c r="L64"/>
      <c r="M64"/>
    </row>
    <row r="65" spans="10:13">
      <c r="J65"/>
      <c r="K65"/>
      <c r="L65"/>
      <c r="M65"/>
    </row>
    <row r="66" spans="10:13">
      <c r="J66"/>
      <c r="K66"/>
      <c r="L66"/>
      <c r="M66"/>
    </row>
    <row r="67" spans="10:13">
      <c r="J67"/>
      <c r="K67"/>
      <c r="L67"/>
      <c r="M67"/>
    </row>
    <row r="68" spans="10:13">
      <c r="J68"/>
      <c r="K68"/>
      <c r="L68"/>
      <c r="M68"/>
    </row>
    <row r="69" spans="10:13">
      <c r="J69"/>
      <c r="K69"/>
      <c r="L69"/>
      <c r="M69"/>
    </row>
    <row r="70" spans="10:13">
      <c r="J70"/>
      <c r="K70"/>
      <c r="L70"/>
      <c r="M70"/>
    </row>
    <row r="71" spans="10:13">
      <c r="J71"/>
      <c r="K71"/>
      <c r="L71"/>
      <c r="M71"/>
    </row>
    <row r="72" spans="10:13">
      <c r="J72"/>
      <c r="K72"/>
      <c r="L72"/>
      <c r="M72"/>
    </row>
    <row r="73" spans="10:13">
      <c r="J73"/>
      <c r="K73"/>
      <c r="L73"/>
      <c r="M73"/>
    </row>
    <row r="74" spans="10:13">
      <c r="J74"/>
      <c r="K74"/>
      <c r="L74"/>
      <c r="M74"/>
    </row>
    <row r="75" spans="10:13">
      <c r="J75"/>
      <c r="K75"/>
      <c r="L75"/>
      <c r="M75"/>
    </row>
    <row r="76" spans="10:13">
      <c r="J76"/>
      <c r="K76"/>
      <c r="L76"/>
      <c r="M76"/>
    </row>
    <row r="77" spans="10:13">
      <c r="J77"/>
      <c r="K77"/>
      <c r="L77"/>
      <c r="M77"/>
    </row>
    <row r="78" spans="10:13">
      <c r="J78"/>
      <c r="K78"/>
      <c r="L78"/>
      <c r="M78"/>
    </row>
    <row r="79" spans="10:13">
      <c r="J79"/>
      <c r="K79"/>
      <c r="L79"/>
      <c r="M79"/>
    </row>
    <row r="80" spans="10:13">
      <c r="J80"/>
      <c r="K80"/>
      <c r="L80"/>
      <c r="M80"/>
    </row>
    <row r="81" spans="10:13">
      <c r="J81"/>
      <c r="K81"/>
      <c r="L81"/>
      <c r="M81"/>
    </row>
    <row r="82" spans="10:13">
      <c r="J82"/>
      <c r="K82"/>
      <c r="L82"/>
      <c r="M82"/>
    </row>
    <row r="83" spans="10:13">
      <c r="J83"/>
      <c r="K83"/>
      <c r="L83"/>
      <c r="M83"/>
    </row>
    <row r="84" spans="10:13">
      <c r="J84"/>
      <c r="K84"/>
      <c r="L84"/>
      <c r="M84"/>
    </row>
    <row r="85" spans="10:13">
      <c r="J85"/>
      <c r="K85"/>
      <c r="L85"/>
      <c r="M85"/>
    </row>
    <row r="86" spans="10:13">
      <c r="J86"/>
      <c r="K86"/>
      <c r="L86"/>
      <c r="M86"/>
    </row>
    <row r="87" spans="10:13">
      <c r="J87"/>
      <c r="K87"/>
      <c r="L87"/>
      <c r="M87"/>
    </row>
    <row r="88" spans="10:13">
      <c r="J88"/>
      <c r="K88"/>
      <c r="L88"/>
      <c r="M88"/>
    </row>
    <row r="89" spans="10:13">
      <c r="J89"/>
      <c r="K89"/>
      <c r="L89"/>
      <c r="M89"/>
    </row>
    <row r="90" spans="10:13">
      <c r="J90"/>
      <c r="K90"/>
      <c r="L90"/>
      <c r="M90"/>
    </row>
    <row r="91" spans="10:13">
      <c r="J91"/>
      <c r="K91"/>
      <c r="L91"/>
      <c r="M91"/>
    </row>
    <row r="92" spans="10:13">
      <c r="J92"/>
      <c r="K92"/>
      <c r="L92"/>
      <c r="M92"/>
    </row>
    <row r="93" spans="10:13">
      <c r="J93"/>
      <c r="K93"/>
      <c r="L93"/>
      <c r="M93"/>
    </row>
    <row r="94" spans="10:13">
      <c r="J94"/>
      <c r="K94"/>
      <c r="L94"/>
      <c r="M94"/>
    </row>
    <row r="95" spans="10:13">
      <c r="J95"/>
      <c r="K95"/>
      <c r="L95"/>
      <c r="M95"/>
    </row>
    <row r="96" spans="10:13">
      <c r="J96"/>
      <c r="K96"/>
      <c r="L96"/>
      <c r="M96"/>
    </row>
    <row r="97" spans="10:13">
      <c r="J97"/>
      <c r="K97"/>
      <c r="L97"/>
      <c r="M97"/>
    </row>
    <row r="98" spans="10:13">
      <c r="J98"/>
      <c r="K98"/>
      <c r="L98"/>
      <c r="M98"/>
    </row>
    <row r="99" spans="10:13">
      <c r="J99"/>
      <c r="K99"/>
      <c r="L99"/>
      <c r="M99"/>
    </row>
    <row r="100" spans="10:13">
      <c r="J100"/>
      <c r="K100"/>
      <c r="L100"/>
      <c r="M100"/>
    </row>
    <row r="101" spans="10:13">
      <c r="J101"/>
      <c r="K101"/>
      <c r="L101"/>
      <c r="M101"/>
    </row>
    <row r="102" spans="10:13">
      <c r="J102"/>
      <c r="K102"/>
      <c r="L102"/>
      <c r="M102"/>
    </row>
    <row r="103" spans="10:13">
      <c r="J103"/>
      <c r="K103"/>
      <c r="L103"/>
      <c r="M103"/>
    </row>
    <row r="104" spans="10:13">
      <c r="J104"/>
      <c r="K104"/>
      <c r="L104"/>
      <c r="M104"/>
    </row>
    <row r="105" spans="10:13">
      <c r="J105"/>
      <c r="K105"/>
      <c r="L105"/>
      <c r="M105"/>
    </row>
    <row r="106" spans="10:13">
      <c r="J106"/>
      <c r="K106"/>
      <c r="L106"/>
      <c r="M106"/>
    </row>
    <row r="107" spans="10:13">
      <c r="J107"/>
      <c r="K107"/>
      <c r="L107"/>
      <c r="M107"/>
    </row>
    <row r="108" spans="10:13">
      <c r="J108"/>
      <c r="K108"/>
      <c r="L108"/>
      <c r="M108"/>
    </row>
    <row r="109" spans="10:13">
      <c r="J109"/>
      <c r="K109"/>
      <c r="L109"/>
      <c r="M109"/>
    </row>
    <row r="110" spans="10:13">
      <c r="J110"/>
      <c r="K110"/>
      <c r="L110"/>
      <c r="M110"/>
    </row>
    <row r="111" spans="10:13">
      <c r="J111"/>
      <c r="K111"/>
      <c r="L111"/>
      <c r="M111"/>
    </row>
    <row r="112" spans="10:13">
      <c r="J112"/>
      <c r="K112"/>
      <c r="L112"/>
      <c r="M112"/>
    </row>
    <row r="113" spans="10:13">
      <c r="J113"/>
      <c r="K113"/>
      <c r="L113"/>
      <c r="M113"/>
    </row>
    <row r="114" spans="10:13">
      <c r="J114"/>
      <c r="K114"/>
      <c r="L114"/>
      <c r="M114"/>
    </row>
    <row r="115" spans="10:13">
      <c r="J115"/>
      <c r="K115"/>
      <c r="L115"/>
      <c r="M115"/>
    </row>
    <row r="116" spans="10:13">
      <c r="J116"/>
      <c r="K116"/>
      <c r="L116"/>
      <c r="M116"/>
    </row>
    <row r="117" spans="10:13">
      <c r="J117"/>
      <c r="K117"/>
      <c r="L117"/>
      <c r="M117"/>
    </row>
    <row r="118" spans="10:13">
      <c r="J118"/>
      <c r="K118"/>
      <c r="L118"/>
      <c r="M118"/>
    </row>
    <row r="119" spans="10:13">
      <c r="J119"/>
      <c r="K119"/>
      <c r="L119"/>
      <c r="M119"/>
    </row>
    <row r="120" spans="10:13">
      <c r="J120"/>
      <c r="K120"/>
      <c r="L120"/>
      <c r="M120"/>
    </row>
    <row r="121" spans="10:13">
      <c r="J121"/>
      <c r="K121"/>
      <c r="L121"/>
      <c r="M121"/>
    </row>
    <row r="122" spans="10:13">
      <c r="J122"/>
      <c r="K122"/>
      <c r="L122"/>
      <c r="M122"/>
    </row>
    <row r="123" spans="10:13">
      <c r="J123"/>
      <c r="K123"/>
      <c r="L123"/>
      <c r="M123"/>
    </row>
    <row r="124" spans="10:13">
      <c r="J124"/>
      <c r="K124"/>
      <c r="L124"/>
      <c r="M124"/>
    </row>
    <row r="125" spans="10:13">
      <c r="J125"/>
      <c r="K125"/>
      <c r="L125"/>
      <c r="M125"/>
    </row>
    <row r="126" spans="10:13">
      <c r="J126"/>
      <c r="K126"/>
      <c r="L126"/>
      <c r="M126"/>
    </row>
    <row r="127" spans="10:13">
      <c r="J127"/>
      <c r="K127"/>
      <c r="L127"/>
      <c r="M127"/>
    </row>
    <row r="128" spans="10:13">
      <c r="J128"/>
      <c r="K128"/>
      <c r="L128"/>
      <c r="M128"/>
    </row>
    <row r="129" spans="10:13">
      <c r="J129"/>
      <c r="K129"/>
      <c r="L129"/>
      <c r="M129"/>
    </row>
    <row r="130" spans="10:13">
      <c r="J130"/>
      <c r="K130"/>
      <c r="L130"/>
      <c r="M130"/>
    </row>
    <row r="131" spans="10:13">
      <c r="J131"/>
      <c r="K131"/>
      <c r="L131"/>
      <c r="M131"/>
    </row>
    <row r="132" spans="10:13">
      <c r="J132"/>
      <c r="K132"/>
      <c r="L132"/>
      <c r="M132"/>
    </row>
    <row r="133" spans="10:13">
      <c r="J133"/>
      <c r="K133"/>
      <c r="L133"/>
      <c r="M133"/>
    </row>
    <row r="134" spans="10:13">
      <c r="J134"/>
      <c r="K134"/>
      <c r="L134"/>
      <c r="M134"/>
    </row>
    <row r="135" spans="10:13">
      <c r="J135"/>
      <c r="K135"/>
      <c r="L135"/>
      <c r="M135"/>
    </row>
    <row r="136" spans="10:13">
      <c r="J136"/>
      <c r="K136"/>
      <c r="L136"/>
      <c r="M136"/>
    </row>
    <row r="137" spans="10:13">
      <c r="J137"/>
      <c r="K137"/>
      <c r="L137"/>
      <c r="M137"/>
    </row>
    <row r="138" spans="10:13">
      <c r="J138"/>
      <c r="K138"/>
      <c r="L138"/>
      <c r="M138"/>
    </row>
    <row r="139" spans="10:13">
      <c r="J139"/>
      <c r="K139"/>
      <c r="L139"/>
      <c r="M139"/>
    </row>
    <row r="140" spans="10:13">
      <c r="J140"/>
      <c r="K140"/>
      <c r="L140"/>
      <c r="M140"/>
    </row>
    <row r="141" spans="10:13">
      <c r="J141"/>
      <c r="K141"/>
      <c r="L141"/>
      <c r="M141"/>
    </row>
    <row r="142" spans="10:13">
      <c r="J142"/>
      <c r="K142"/>
      <c r="L142"/>
      <c r="M142"/>
    </row>
    <row r="143" spans="10:13">
      <c r="J143"/>
      <c r="K143"/>
      <c r="L143"/>
      <c r="M143"/>
    </row>
    <row r="144" spans="10:13">
      <c r="J144"/>
      <c r="K144"/>
      <c r="L144"/>
      <c r="M144"/>
    </row>
    <row r="145" spans="10:13">
      <c r="J145"/>
      <c r="K145"/>
      <c r="L145"/>
      <c r="M145"/>
    </row>
    <row r="146" spans="10:13">
      <c r="J146"/>
      <c r="K146"/>
      <c r="L146"/>
      <c r="M146"/>
    </row>
    <row r="147" spans="10:13">
      <c r="J147"/>
      <c r="K147"/>
      <c r="L147"/>
      <c r="M147"/>
    </row>
    <row r="148" spans="10:13">
      <c r="J148"/>
      <c r="K148"/>
      <c r="L148"/>
      <c r="M148"/>
    </row>
    <row r="149" spans="10:13">
      <c r="J149"/>
      <c r="K149"/>
      <c r="L149"/>
      <c r="M149"/>
    </row>
    <row r="150" spans="10:13">
      <c r="J150"/>
      <c r="K150"/>
      <c r="L150"/>
      <c r="M150"/>
    </row>
    <row r="151" spans="10:13">
      <c r="J151"/>
      <c r="K151"/>
      <c r="L151"/>
      <c r="M151"/>
    </row>
    <row r="152" spans="10:13">
      <c r="J152"/>
      <c r="K152"/>
      <c r="L152"/>
      <c r="M152"/>
    </row>
    <row r="153" spans="10:13">
      <c r="J153"/>
      <c r="K153"/>
      <c r="L153"/>
      <c r="M153"/>
    </row>
    <row r="154" spans="10:13">
      <c r="J154"/>
      <c r="K154"/>
      <c r="L154"/>
      <c r="M154"/>
    </row>
    <row r="155" spans="10:13">
      <c r="J155"/>
      <c r="K155"/>
      <c r="L155"/>
      <c r="M155"/>
    </row>
    <row r="156" spans="10:13">
      <c r="J156"/>
      <c r="K156"/>
      <c r="L156"/>
      <c r="M156"/>
    </row>
    <row r="157" spans="10:13">
      <c r="J157"/>
      <c r="K157"/>
      <c r="L157"/>
      <c r="M157"/>
    </row>
    <row r="158" spans="10:13">
      <c r="J158"/>
      <c r="K158"/>
      <c r="L158"/>
      <c r="M158"/>
    </row>
    <row r="159" spans="10:13">
      <c r="J159"/>
      <c r="K159"/>
      <c r="L159"/>
      <c r="M159"/>
    </row>
    <row r="160" spans="10:13">
      <c r="J160"/>
      <c r="K160"/>
      <c r="L160"/>
      <c r="M160"/>
    </row>
    <row r="161" spans="10:13">
      <c r="J161"/>
      <c r="K161"/>
      <c r="L161"/>
      <c r="M161"/>
    </row>
    <row r="162" spans="10:13">
      <c r="J162"/>
      <c r="K162"/>
      <c r="L162"/>
      <c r="M162"/>
    </row>
    <row r="163" spans="10:13">
      <c r="J163"/>
      <c r="K163"/>
      <c r="L163"/>
      <c r="M163"/>
    </row>
    <row r="164" spans="10:13">
      <c r="J164"/>
      <c r="K164"/>
      <c r="L164"/>
      <c r="M164"/>
    </row>
    <row r="165" spans="10:13">
      <c r="J165"/>
      <c r="K165"/>
      <c r="L165"/>
      <c r="M165"/>
    </row>
    <row r="166" spans="10:13">
      <c r="J166"/>
      <c r="K166"/>
      <c r="L166"/>
      <c r="M166"/>
    </row>
    <row r="167" spans="10:13">
      <c r="J167"/>
      <c r="K167"/>
      <c r="L167"/>
      <c r="M167"/>
    </row>
    <row r="168" spans="10:13">
      <c r="J168"/>
      <c r="K168"/>
      <c r="L168"/>
      <c r="M168"/>
    </row>
    <row r="169" spans="10:13">
      <c r="J169"/>
      <c r="K169"/>
      <c r="L169"/>
      <c r="M169"/>
    </row>
    <row r="170" spans="10:13">
      <c r="J170"/>
      <c r="K170"/>
      <c r="L170"/>
      <c r="M170"/>
    </row>
    <row r="171" spans="10:13">
      <c r="J171"/>
      <c r="K171"/>
      <c r="L171"/>
      <c r="M171"/>
    </row>
    <row r="172" spans="10:13">
      <c r="J172"/>
      <c r="K172"/>
      <c r="L172"/>
      <c r="M172"/>
    </row>
    <row r="173" spans="10:13">
      <c r="J173"/>
      <c r="K173"/>
      <c r="L173"/>
      <c r="M173"/>
    </row>
    <row r="174" spans="10:13">
      <c r="J174"/>
      <c r="K174"/>
      <c r="L174"/>
      <c r="M174"/>
    </row>
    <row r="175" spans="10:13">
      <c r="J175"/>
      <c r="K175"/>
      <c r="L175"/>
      <c r="M175"/>
    </row>
    <row r="176" spans="10:13">
      <c r="J176"/>
      <c r="K176"/>
      <c r="L176"/>
      <c r="M176"/>
    </row>
    <row r="177" spans="10:13">
      <c r="J177"/>
      <c r="K177"/>
      <c r="L177"/>
      <c r="M177"/>
    </row>
    <row r="178" spans="10:13">
      <c r="J178"/>
      <c r="K178"/>
      <c r="L178"/>
      <c r="M178"/>
    </row>
    <row r="179" spans="10:13">
      <c r="J179"/>
      <c r="K179"/>
      <c r="L179"/>
      <c r="M179"/>
    </row>
    <row r="180" spans="10:13">
      <c r="J180"/>
      <c r="K180"/>
      <c r="L180"/>
      <c r="M180"/>
    </row>
    <row r="181" spans="10:13">
      <c r="J181"/>
      <c r="K181"/>
      <c r="L181"/>
      <c r="M181"/>
    </row>
    <row r="182" spans="10:13">
      <c r="J182"/>
      <c r="K182"/>
      <c r="L182"/>
      <c r="M182"/>
    </row>
    <row r="183" spans="10:13">
      <c r="J183"/>
      <c r="K183"/>
      <c r="L183"/>
      <c r="M183"/>
    </row>
    <row r="184" spans="10:13">
      <c r="J184"/>
      <c r="K184"/>
      <c r="L184"/>
      <c r="M184"/>
    </row>
    <row r="185" spans="10:13">
      <c r="J185"/>
      <c r="K185"/>
      <c r="L185"/>
      <c r="M185"/>
    </row>
    <row r="186" spans="10:13">
      <c r="J186"/>
      <c r="K186"/>
      <c r="L186"/>
      <c r="M186"/>
    </row>
    <row r="187" spans="10:13">
      <c r="J187"/>
      <c r="K187"/>
      <c r="L187"/>
      <c r="M187"/>
    </row>
    <row r="188" spans="10:13">
      <c r="J188"/>
      <c r="K188"/>
      <c r="L188"/>
      <c r="M188"/>
    </row>
    <row r="189" spans="10:13">
      <c r="J189"/>
      <c r="K189"/>
      <c r="L189"/>
      <c r="M189"/>
    </row>
    <row r="190" spans="10:13">
      <c r="J190"/>
      <c r="K190"/>
      <c r="L190"/>
      <c r="M190"/>
    </row>
    <row r="191" spans="10:13">
      <c r="J191"/>
      <c r="K191"/>
      <c r="L191"/>
      <c r="M191"/>
    </row>
    <row r="192" spans="10:13">
      <c r="J192"/>
      <c r="K192"/>
      <c r="L192"/>
      <c r="M192"/>
    </row>
    <row r="193" spans="10:13">
      <c r="J193"/>
      <c r="K193"/>
      <c r="L193"/>
      <c r="M193"/>
    </row>
    <row r="194" spans="10:13">
      <c r="J194"/>
      <c r="K194"/>
      <c r="L194"/>
      <c r="M194"/>
    </row>
    <row r="195" spans="10:13">
      <c r="J195"/>
      <c r="K195"/>
      <c r="L195"/>
      <c r="M195"/>
    </row>
    <row r="196" spans="10:13">
      <c r="J196"/>
      <c r="K196"/>
      <c r="L196"/>
      <c r="M196"/>
    </row>
    <row r="197" spans="10:13">
      <c r="J197"/>
      <c r="K197"/>
      <c r="L197"/>
      <c r="M197"/>
    </row>
    <row r="198" spans="10:13">
      <c r="J198"/>
      <c r="K198"/>
      <c r="L198"/>
      <c r="M198"/>
    </row>
    <row r="199" spans="10:13">
      <c r="J199"/>
      <c r="K199"/>
      <c r="L199"/>
      <c r="M199"/>
    </row>
    <row r="200" spans="10:13">
      <c r="J200"/>
      <c r="K200"/>
      <c r="L200"/>
      <c r="M200"/>
    </row>
    <row r="201" spans="10:13">
      <c r="J201"/>
      <c r="K201"/>
      <c r="L201"/>
      <c r="M201"/>
    </row>
    <row r="202" spans="10:13">
      <c r="J202"/>
      <c r="K202"/>
      <c r="L202"/>
      <c r="M202"/>
    </row>
    <row r="203" spans="10:13">
      <c r="J203"/>
      <c r="K203"/>
      <c r="L203"/>
      <c r="M203"/>
    </row>
    <row r="204" spans="10:13">
      <c r="J204"/>
      <c r="K204"/>
      <c r="L204"/>
      <c r="M204"/>
    </row>
    <row r="205" spans="10:13">
      <c r="J205"/>
      <c r="K205"/>
      <c r="L205"/>
      <c r="M205"/>
    </row>
    <row r="206" spans="10:13">
      <c r="J206"/>
      <c r="K206"/>
      <c r="L206"/>
      <c r="M206"/>
    </row>
    <row r="207" spans="10:13">
      <c r="J207"/>
      <c r="K207"/>
      <c r="L207"/>
      <c r="M207"/>
    </row>
    <row r="208" spans="10:13">
      <c r="J208"/>
      <c r="K208"/>
      <c r="L208"/>
      <c r="M208"/>
    </row>
    <row r="209" spans="10:13">
      <c r="J209"/>
      <c r="K209"/>
      <c r="L209"/>
      <c r="M209"/>
    </row>
    <row r="210" spans="10:13">
      <c r="J210"/>
      <c r="K210"/>
      <c r="L210"/>
      <c r="M210"/>
    </row>
    <row r="211" spans="10:13">
      <c r="J211"/>
      <c r="K211"/>
      <c r="L211"/>
      <c r="M211"/>
    </row>
    <row r="212" spans="10:13">
      <c r="J212"/>
      <c r="K212"/>
      <c r="L212"/>
      <c r="M212"/>
    </row>
    <row r="213" spans="10:13">
      <c r="J213"/>
      <c r="K213"/>
      <c r="L213"/>
      <c r="M213"/>
    </row>
    <row r="214" spans="10:13">
      <c r="J214"/>
      <c r="K214"/>
      <c r="L214"/>
      <c r="M214"/>
    </row>
    <row r="215" spans="10:13">
      <c r="J215"/>
      <c r="K215"/>
      <c r="L215"/>
      <c r="M215"/>
    </row>
    <row r="216" spans="10:13">
      <c r="J216"/>
      <c r="K216"/>
      <c r="L216"/>
      <c r="M216"/>
    </row>
    <row r="217" spans="10:13">
      <c r="J217"/>
      <c r="K217"/>
      <c r="L217"/>
      <c r="M217"/>
    </row>
    <row r="218" spans="10:13">
      <c r="J218"/>
      <c r="K218"/>
      <c r="L218"/>
      <c r="M218"/>
    </row>
    <row r="219" spans="10:13">
      <c r="J219"/>
      <c r="K219"/>
      <c r="L219"/>
      <c r="M219"/>
    </row>
    <row r="220" spans="10:13">
      <c r="J220"/>
      <c r="K220"/>
      <c r="L220"/>
      <c r="M220"/>
    </row>
    <row r="221" spans="10:13">
      <c r="J221"/>
      <c r="K221"/>
      <c r="L221"/>
      <c r="M221"/>
    </row>
    <row r="222" spans="10:13">
      <c r="J222"/>
      <c r="K222"/>
      <c r="L222"/>
      <c r="M222"/>
    </row>
    <row r="223" spans="10:13">
      <c r="J223"/>
      <c r="K223"/>
      <c r="L223"/>
      <c r="M223"/>
    </row>
    <row r="224" spans="10:13">
      <c r="J224"/>
      <c r="K224"/>
      <c r="L224"/>
      <c r="M224"/>
    </row>
    <row r="225" spans="10:13">
      <c r="J225"/>
      <c r="K225"/>
      <c r="L225"/>
      <c r="M225"/>
    </row>
    <row r="226" spans="10:13">
      <c r="J226"/>
      <c r="K226"/>
      <c r="L226"/>
      <c r="M226"/>
    </row>
    <row r="227" spans="10:13">
      <c r="J227"/>
      <c r="K227"/>
      <c r="L227"/>
      <c r="M227"/>
    </row>
    <row r="228" spans="10:13">
      <c r="J228"/>
      <c r="K228"/>
      <c r="L228"/>
      <c r="M228"/>
    </row>
    <row r="229" spans="10:13">
      <c r="J229"/>
      <c r="K229"/>
      <c r="L229"/>
      <c r="M229"/>
    </row>
    <row r="230" spans="10:13">
      <c r="J230"/>
      <c r="K230"/>
      <c r="L230"/>
      <c r="M230"/>
    </row>
    <row r="231" spans="10:13">
      <c r="J231"/>
      <c r="K231"/>
      <c r="L231"/>
      <c r="M231"/>
    </row>
    <row r="232" spans="10:13">
      <c r="J232"/>
      <c r="K232"/>
      <c r="L232"/>
      <c r="M232"/>
    </row>
    <row r="233" spans="10:13">
      <c r="J233"/>
      <c r="K233"/>
      <c r="L233"/>
      <c r="M233"/>
    </row>
    <row r="234" spans="10:13">
      <c r="J234"/>
      <c r="K234"/>
      <c r="L234"/>
      <c r="M234"/>
    </row>
    <row r="235" spans="10:13">
      <c r="J235"/>
      <c r="K235"/>
      <c r="L235"/>
      <c r="M235"/>
    </row>
    <row r="236" spans="10:13">
      <c r="J236"/>
      <c r="K236"/>
      <c r="L236"/>
      <c r="M236"/>
    </row>
    <row r="237" spans="10:13">
      <c r="J237"/>
      <c r="K237"/>
      <c r="L237"/>
      <c r="M237"/>
    </row>
    <row r="238" spans="10:13">
      <c r="J238"/>
      <c r="K238"/>
      <c r="L238"/>
      <c r="M238"/>
    </row>
    <row r="239" spans="10:13">
      <c r="J239"/>
      <c r="K239"/>
      <c r="L239"/>
      <c r="M239"/>
    </row>
    <row r="240" spans="10:13">
      <c r="J240"/>
      <c r="K240"/>
      <c r="L240"/>
      <c r="M240"/>
    </row>
    <row r="241" spans="10:13">
      <c r="J241"/>
      <c r="K241"/>
      <c r="L241"/>
      <c r="M241"/>
    </row>
    <row r="242" spans="10:13">
      <c r="J242"/>
      <c r="K242"/>
      <c r="L242"/>
      <c r="M242"/>
    </row>
    <row r="243" spans="10:13">
      <c r="J243"/>
      <c r="K243"/>
      <c r="L243"/>
      <c r="M243"/>
    </row>
    <row r="244" spans="10:13">
      <c r="J244"/>
      <c r="K244"/>
      <c r="L244"/>
      <c r="M244"/>
    </row>
    <row r="245" spans="10:13">
      <c r="J245"/>
      <c r="K245"/>
      <c r="L245"/>
      <c r="M245"/>
    </row>
    <row r="246" spans="10:13">
      <c r="J246"/>
      <c r="K246"/>
      <c r="L246"/>
      <c r="M246"/>
    </row>
    <row r="247" spans="10:13">
      <c r="J247"/>
      <c r="K247"/>
      <c r="L247"/>
      <c r="M247"/>
    </row>
    <row r="248" spans="10:13">
      <c r="J248"/>
      <c r="K248"/>
      <c r="L248"/>
      <c r="M248"/>
    </row>
    <row r="249" spans="10:13">
      <c r="J249"/>
      <c r="K249"/>
      <c r="L249"/>
      <c r="M249"/>
    </row>
    <row r="250" spans="10:13">
      <c r="J250"/>
      <c r="K250"/>
      <c r="L250"/>
      <c r="M250"/>
    </row>
    <row r="251" spans="10:13">
      <c r="J251"/>
      <c r="K251"/>
      <c r="L251"/>
      <c r="M251"/>
    </row>
    <row r="252" spans="10:13">
      <c r="J252"/>
      <c r="K252"/>
      <c r="L252"/>
      <c r="M252"/>
    </row>
    <row r="253" spans="10:13">
      <c r="J253"/>
      <c r="K253"/>
      <c r="L253"/>
      <c r="M253"/>
    </row>
    <row r="254" spans="10:13">
      <c r="J254"/>
      <c r="K254"/>
      <c r="L254"/>
      <c r="M254"/>
    </row>
    <row r="255" spans="10:13">
      <c r="J255"/>
      <c r="K255"/>
      <c r="L255"/>
      <c r="M255"/>
    </row>
    <row r="256" spans="10:13">
      <c r="J256"/>
      <c r="K256"/>
      <c r="L256"/>
      <c r="M256"/>
    </row>
    <row r="257" spans="10:13">
      <c r="J257"/>
      <c r="K257"/>
      <c r="L257"/>
      <c r="M257"/>
    </row>
    <row r="258" spans="10:13">
      <c r="J258"/>
      <c r="K258"/>
      <c r="L258"/>
      <c r="M258"/>
    </row>
    <row r="259" spans="10:13">
      <c r="J259"/>
      <c r="K259"/>
      <c r="L259"/>
      <c r="M259"/>
    </row>
    <row r="260" spans="10:13">
      <c r="J260"/>
      <c r="K260"/>
      <c r="L260"/>
      <c r="M260"/>
    </row>
    <row r="261" spans="10:13">
      <c r="J261"/>
      <c r="K261"/>
      <c r="L261"/>
      <c r="M261"/>
    </row>
    <row r="262" spans="10:13">
      <c r="J262"/>
      <c r="K262"/>
      <c r="L262"/>
      <c r="M262"/>
    </row>
    <row r="263" spans="10:13">
      <c r="J263"/>
      <c r="K263"/>
      <c r="L263"/>
      <c r="M263"/>
    </row>
    <row r="264" spans="10:13">
      <c r="J264"/>
      <c r="K264"/>
      <c r="L264"/>
      <c r="M264"/>
    </row>
    <row r="265" spans="10:13">
      <c r="J265"/>
      <c r="K265"/>
      <c r="L265"/>
      <c r="M265"/>
    </row>
    <row r="266" spans="10:13">
      <c r="J266"/>
      <c r="K266"/>
      <c r="L266"/>
      <c r="M266"/>
    </row>
    <row r="267" spans="10:13">
      <c r="J267"/>
      <c r="K267"/>
      <c r="L267"/>
      <c r="M267"/>
    </row>
    <row r="268" spans="10:13">
      <c r="J268"/>
      <c r="K268"/>
      <c r="L268"/>
      <c r="M268"/>
    </row>
    <row r="269" spans="10:13">
      <c r="J269"/>
      <c r="K269"/>
      <c r="L269"/>
      <c r="M269"/>
    </row>
    <row r="270" spans="10:13">
      <c r="J270"/>
      <c r="K270"/>
      <c r="L270"/>
      <c r="M270"/>
    </row>
    <row r="271" spans="10:13">
      <c r="J271"/>
      <c r="K271"/>
      <c r="L271"/>
      <c r="M271"/>
    </row>
    <row r="272" spans="10:13">
      <c r="J272"/>
      <c r="K272"/>
      <c r="L272"/>
      <c r="M272"/>
    </row>
    <row r="273" spans="10:13">
      <c r="J273"/>
      <c r="K273"/>
      <c r="L273"/>
      <c r="M273"/>
    </row>
    <row r="274" spans="10:13">
      <c r="J274"/>
      <c r="K274"/>
      <c r="L274"/>
      <c r="M274"/>
    </row>
    <row r="275" spans="10:13">
      <c r="J275"/>
      <c r="K275"/>
      <c r="L275"/>
      <c r="M275"/>
    </row>
    <row r="276" spans="10:13">
      <c r="J276"/>
      <c r="K276"/>
      <c r="L276"/>
      <c r="M276"/>
    </row>
    <row r="277" spans="10:13">
      <c r="J277"/>
      <c r="K277"/>
      <c r="L277"/>
      <c r="M277"/>
    </row>
    <row r="278" spans="10:13">
      <c r="J278"/>
      <c r="K278"/>
      <c r="L278"/>
      <c r="M278"/>
    </row>
    <row r="279" spans="10:13">
      <c r="J279"/>
      <c r="K279"/>
      <c r="L279"/>
      <c r="M279"/>
    </row>
    <row r="280" spans="10:13">
      <c r="J280"/>
      <c r="K280"/>
      <c r="L280"/>
      <c r="M280"/>
    </row>
    <row r="281" spans="10:13">
      <c r="J281"/>
      <c r="K281"/>
      <c r="L281"/>
      <c r="M281"/>
    </row>
    <row r="282" spans="10:13">
      <c r="J282"/>
      <c r="K282"/>
      <c r="L282"/>
      <c r="M282"/>
    </row>
    <row r="283" spans="10:13">
      <c r="J283"/>
      <c r="K283"/>
      <c r="L283"/>
      <c r="M283"/>
    </row>
    <row r="284" spans="10:13">
      <c r="J284"/>
      <c r="K284"/>
      <c r="L284"/>
      <c r="M284"/>
    </row>
    <row r="285" spans="10:13">
      <c r="J285"/>
      <c r="K285"/>
      <c r="L285"/>
      <c r="M285"/>
    </row>
    <row r="286" spans="10:13">
      <c r="J286"/>
      <c r="K286"/>
      <c r="L286"/>
      <c r="M286"/>
    </row>
    <row r="287" spans="10:13">
      <c r="J287"/>
      <c r="K287"/>
      <c r="L287"/>
      <c r="M287"/>
    </row>
    <row r="288" spans="10:13">
      <c r="J288"/>
      <c r="K288"/>
      <c r="L288"/>
      <c r="M288"/>
    </row>
    <row r="289" spans="10:13">
      <c r="J289"/>
      <c r="K289"/>
      <c r="L289"/>
      <c r="M289"/>
    </row>
    <row r="290" spans="10:13">
      <c r="J290"/>
      <c r="K290"/>
      <c r="L290"/>
      <c r="M290"/>
    </row>
    <row r="291" spans="10:13">
      <c r="J291"/>
      <c r="K291"/>
      <c r="L291"/>
      <c r="M291"/>
    </row>
    <row r="292" spans="10:13">
      <c r="J292"/>
      <c r="K292"/>
      <c r="L292"/>
      <c r="M292"/>
    </row>
    <row r="293" spans="10:13">
      <c r="J293"/>
      <c r="K293"/>
      <c r="L293"/>
      <c r="M293"/>
    </row>
    <row r="294" spans="10:13">
      <c r="J294"/>
      <c r="K294"/>
      <c r="L294"/>
      <c r="M294"/>
    </row>
    <row r="295" spans="10:13">
      <c r="J295"/>
      <c r="K295"/>
      <c r="L295"/>
      <c r="M295"/>
    </row>
    <row r="296" spans="10:13">
      <c r="J296"/>
      <c r="K296"/>
      <c r="L296"/>
      <c r="M296"/>
    </row>
    <row r="297" spans="10:13">
      <c r="J297"/>
      <c r="K297"/>
      <c r="L297"/>
      <c r="M297"/>
    </row>
    <row r="298" spans="10:13">
      <c r="J298"/>
      <c r="K298"/>
      <c r="L298"/>
      <c r="M298"/>
    </row>
    <row r="299" spans="10:13">
      <c r="J299"/>
      <c r="K299"/>
      <c r="L299"/>
      <c r="M299"/>
    </row>
    <row r="300" spans="10:13">
      <c r="J300"/>
      <c r="K300"/>
      <c r="L300"/>
      <c r="M300"/>
    </row>
    <row r="301" spans="10:13">
      <c r="J301"/>
      <c r="K301"/>
      <c r="L301"/>
      <c r="M301"/>
    </row>
    <row r="302" spans="10:13">
      <c r="J302"/>
      <c r="K302"/>
      <c r="L302"/>
      <c r="M302"/>
    </row>
    <row r="303" spans="10:13">
      <c r="J303"/>
      <c r="K303"/>
      <c r="L303"/>
      <c r="M303"/>
    </row>
    <row r="304" spans="10:13">
      <c r="J304"/>
      <c r="K304"/>
      <c r="L304"/>
      <c r="M304"/>
    </row>
    <row r="305" spans="10:13">
      <c r="J305"/>
      <c r="K305"/>
      <c r="L305"/>
      <c r="M305"/>
    </row>
    <row r="306" spans="10:13">
      <c r="J306"/>
      <c r="K306"/>
      <c r="L306"/>
      <c r="M306"/>
    </row>
    <row r="307" spans="10:13">
      <c r="J307"/>
      <c r="K307"/>
      <c r="L307"/>
      <c r="M307"/>
    </row>
    <row r="308" spans="10:13">
      <c r="J308"/>
      <c r="K308"/>
      <c r="L308"/>
      <c r="M308"/>
    </row>
    <row r="309" spans="10:13">
      <c r="J309"/>
      <c r="K309"/>
      <c r="L309"/>
      <c r="M309"/>
    </row>
    <row r="310" spans="10:13">
      <c r="J310"/>
      <c r="K310"/>
      <c r="L310"/>
      <c r="M310"/>
    </row>
    <row r="311" spans="10:13">
      <c r="J311"/>
      <c r="K311"/>
      <c r="L311"/>
      <c r="M311"/>
    </row>
    <row r="312" spans="10:13">
      <c r="J312"/>
      <c r="K312"/>
      <c r="L312"/>
      <c r="M312"/>
    </row>
    <row r="313" spans="10:13">
      <c r="J313"/>
      <c r="K313"/>
      <c r="L313"/>
      <c r="M313"/>
    </row>
    <row r="314" spans="10:13">
      <c r="J314"/>
      <c r="K314"/>
      <c r="L314"/>
      <c r="M314"/>
    </row>
    <row r="315" spans="10:13">
      <c r="J315"/>
      <c r="K315"/>
      <c r="L315"/>
      <c r="M315"/>
    </row>
    <row r="316" spans="10:13">
      <c r="J316"/>
      <c r="K316"/>
      <c r="L316"/>
      <c r="M316"/>
    </row>
    <row r="317" spans="10:13">
      <c r="J317"/>
      <c r="K317"/>
      <c r="L317"/>
      <c r="M317"/>
    </row>
    <row r="318" spans="10:13">
      <c r="J318"/>
      <c r="K318"/>
      <c r="L318"/>
      <c r="M318"/>
    </row>
    <row r="319" spans="10:13">
      <c r="J319"/>
      <c r="K319"/>
      <c r="L319"/>
      <c r="M319"/>
    </row>
    <row r="320" spans="10:13">
      <c r="J320"/>
      <c r="K320"/>
      <c r="L320"/>
      <c r="M320"/>
    </row>
    <row r="321" spans="10:13">
      <c r="J321"/>
      <c r="K321"/>
      <c r="L321"/>
      <c r="M321"/>
    </row>
    <row r="322" spans="10:13">
      <c r="J322"/>
      <c r="K322"/>
      <c r="L322"/>
      <c r="M322"/>
    </row>
    <row r="323" spans="10:13">
      <c r="J323"/>
      <c r="K323"/>
      <c r="L323"/>
      <c r="M323"/>
    </row>
    <row r="324" spans="10:13">
      <c r="J324"/>
      <c r="K324"/>
      <c r="L324"/>
      <c r="M324"/>
    </row>
    <row r="325" spans="10:13">
      <c r="J325"/>
      <c r="K325"/>
      <c r="L325"/>
      <c r="M325"/>
    </row>
    <row r="326" spans="10:13">
      <c r="J326"/>
      <c r="K326"/>
      <c r="L326"/>
      <c r="M326"/>
    </row>
    <row r="327" spans="10:13">
      <c r="J327"/>
      <c r="K327"/>
      <c r="L327"/>
      <c r="M327"/>
    </row>
    <row r="328" spans="10:13">
      <c r="J328"/>
      <c r="K328"/>
      <c r="L328"/>
      <c r="M328"/>
    </row>
    <row r="329" spans="10:13">
      <c r="J329"/>
      <c r="K329"/>
      <c r="L329"/>
      <c r="M329"/>
    </row>
    <row r="330" spans="10:13">
      <c r="J330"/>
      <c r="K330"/>
      <c r="L330"/>
      <c r="M330"/>
    </row>
    <row r="331" spans="10:13">
      <c r="J331"/>
      <c r="K331"/>
      <c r="L331"/>
      <c r="M331"/>
    </row>
    <row r="332" spans="10:13">
      <c r="J332"/>
      <c r="K332"/>
      <c r="L332"/>
      <c r="M332"/>
    </row>
    <row r="333" spans="10:13">
      <c r="J333"/>
      <c r="K333"/>
      <c r="L333"/>
      <c r="M333"/>
    </row>
    <row r="334" spans="10:13">
      <c r="J334"/>
      <c r="K334"/>
      <c r="L334"/>
      <c r="M334"/>
    </row>
    <row r="335" spans="10:13">
      <c r="J335"/>
      <c r="K335"/>
      <c r="L335"/>
      <c r="M335"/>
    </row>
    <row r="336" spans="10:13">
      <c r="J336"/>
      <c r="K336"/>
      <c r="L336"/>
      <c r="M336"/>
    </row>
    <row r="337" spans="10:13">
      <c r="J337"/>
      <c r="K337"/>
      <c r="L337"/>
      <c r="M337"/>
    </row>
    <row r="338" spans="10:13">
      <c r="J338"/>
      <c r="K338"/>
      <c r="L338"/>
      <c r="M338"/>
    </row>
    <row r="339" spans="10:13">
      <c r="J339"/>
      <c r="K339"/>
      <c r="L339"/>
      <c r="M339"/>
    </row>
    <row r="340" spans="10:13">
      <c r="J340"/>
      <c r="K340"/>
      <c r="L340"/>
      <c r="M340"/>
    </row>
    <row r="341" spans="10:13">
      <c r="J341"/>
      <c r="K341"/>
      <c r="L341"/>
      <c r="M341"/>
    </row>
    <row r="342" spans="10:13">
      <c r="J342"/>
      <c r="K342"/>
      <c r="L342"/>
      <c r="M342"/>
    </row>
    <row r="343" spans="10:13">
      <c r="J343"/>
      <c r="K343"/>
      <c r="L343"/>
      <c r="M343"/>
    </row>
    <row r="344" spans="10:13">
      <c r="J344"/>
      <c r="K344"/>
      <c r="L344"/>
      <c r="M344"/>
    </row>
    <row r="345" spans="10:13">
      <c r="J345"/>
      <c r="K345"/>
      <c r="L345"/>
      <c r="M345"/>
    </row>
    <row r="346" spans="10:13">
      <c r="J346"/>
      <c r="K346"/>
      <c r="L346"/>
      <c r="M346"/>
    </row>
    <row r="347" spans="10:13">
      <c r="J347"/>
      <c r="K347"/>
      <c r="L347"/>
      <c r="M347"/>
    </row>
    <row r="348" spans="10:13">
      <c r="J348"/>
      <c r="K348"/>
      <c r="L348"/>
      <c r="M348"/>
    </row>
    <row r="349" spans="10:13">
      <c r="J349"/>
      <c r="K349"/>
      <c r="L349"/>
      <c r="M349"/>
    </row>
    <row r="350" spans="10:13">
      <c r="J350"/>
      <c r="K350"/>
      <c r="L350"/>
      <c r="M350"/>
    </row>
    <row r="351" spans="10:13">
      <c r="J351"/>
      <c r="K351"/>
      <c r="L351"/>
      <c r="M351"/>
    </row>
    <row r="352" spans="10:13">
      <c r="J352"/>
      <c r="K352"/>
      <c r="L352"/>
      <c r="M352"/>
    </row>
    <row r="353" spans="10:13">
      <c r="J353"/>
      <c r="K353"/>
      <c r="L353"/>
      <c r="M353"/>
    </row>
    <row r="354" spans="10:13">
      <c r="J354"/>
      <c r="K354"/>
      <c r="L354"/>
      <c r="M354"/>
    </row>
    <row r="355" spans="10:13">
      <c r="J355"/>
      <c r="K355"/>
      <c r="L355"/>
      <c r="M355"/>
    </row>
    <row r="356" spans="10:13">
      <c r="J356"/>
      <c r="K356"/>
      <c r="L356"/>
      <c r="M356"/>
    </row>
    <row r="357" spans="10:13">
      <c r="J357"/>
      <c r="K357"/>
      <c r="L357"/>
      <c r="M357"/>
    </row>
    <row r="358" spans="10:13">
      <c r="J358"/>
      <c r="K358"/>
      <c r="L358"/>
      <c r="M358"/>
    </row>
    <row r="359" spans="10:13">
      <c r="J359"/>
      <c r="K359"/>
      <c r="L359"/>
      <c r="M359"/>
    </row>
    <row r="360" spans="10:13">
      <c r="J360"/>
      <c r="K360"/>
      <c r="L360"/>
      <c r="M360"/>
    </row>
    <row r="361" spans="10:13">
      <c r="J361"/>
      <c r="K361"/>
      <c r="L361"/>
      <c r="M361"/>
    </row>
    <row r="362" spans="10:13">
      <c r="J362"/>
      <c r="K362"/>
      <c r="L362"/>
      <c r="M362"/>
    </row>
    <row r="363" spans="10:13">
      <c r="J363"/>
      <c r="K363"/>
      <c r="L363"/>
      <c r="M363"/>
    </row>
    <row r="364" spans="10:13">
      <c r="J364"/>
      <c r="K364"/>
      <c r="L364"/>
      <c r="M364"/>
    </row>
    <row r="365" spans="10:13">
      <c r="J365"/>
      <c r="K365"/>
      <c r="L365"/>
      <c r="M365"/>
    </row>
    <row r="366" spans="10:13">
      <c r="J366"/>
      <c r="K366"/>
      <c r="L366"/>
      <c r="M366"/>
    </row>
    <row r="367" spans="10:13">
      <c r="J367"/>
      <c r="K367"/>
      <c r="L367"/>
      <c r="M367"/>
    </row>
    <row r="368" spans="10:13">
      <c r="J368"/>
      <c r="K368"/>
      <c r="L368"/>
      <c r="M368"/>
    </row>
    <row r="369" spans="10:13">
      <c r="J369"/>
      <c r="K369"/>
      <c r="L369"/>
      <c r="M369"/>
    </row>
    <row r="370" spans="10:13">
      <c r="J370"/>
      <c r="K370"/>
      <c r="L370"/>
      <c r="M370"/>
    </row>
    <row r="371" spans="10:13">
      <c r="J371"/>
      <c r="K371"/>
      <c r="L371"/>
      <c r="M371"/>
    </row>
    <row r="372" spans="10:13">
      <c r="J372"/>
      <c r="K372"/>
      <c r="L372"/>
      <c r="M372"/>
    </row>
    <row r="373" spans="10:13">
      <c r="J373"/>
      <c r="K373"/>
      <c r="L373"/>
      <c r="M373"/>
    </row>
    <row r="374" spans="10:13">
      <c r="J374"/>
      <c r="K374"/>
      <c r="L374"/>
      <c r="M374"/>
    </row>
    <row r="375" spans="10:13">
      <c r="J375"/>
      <c r="K375"/>
      <c r="L375"/>
      <c r="M375"/>
    </row>
    <row r="376" spans="10:13">
      <c r="J376"/>
      <c r="K376"/>
      <c r="L376"/>
      <c r="M376"/>
    </row>
    <row r="377" spans="10:13">
      <c r="J377"/>
      <c r="K377"/>
      <c r="L377"/>
      <c r="M377"/>
    </row>
    <row r="378" spans="10:13">
      <c r="J378"/>
      <c r="K378"/>
      <c r="L378"/>
      <c r="M378"/>
    </row>
    <row r="379" spans="10:13">
      <c r="J379"/>
      <c r="K379"/>
      <c r="L379"/>
      <c r="M379"/>
    </row>
    <row r="380" spans="10:13">
      <c r="J380"/>
      <c r="K380"/>
      <c r="L380"/>
      <c r="M380"/>
    </row>
    <row r="381" spans="10:13">
      <c r="J381"/>
      <c r="K381"/>
      <c r="L381"/>
      <c r="M381"/>
    </row>
    <row r="382" spans="10:13">
      <c r="J382"/>
      <c r="K382"/>
      <c r="L382"/>
      <c r="M382"/>
    </row>
    <row r="383" spans="10:13">
      <c r="J383"/>
      <c r="K383"/>
      <c r="L383"/>
      <c r="M383"/>
    </row>
    <row r="384" spans="10:13">
      <c r="J384"/>
      <c r="K384"/>
      <c r="L384"/>
      <c r="M384"/>
    </row>
    <row r="385" spans="10:13">
      <c r="J385"/>
      <c r="K385"/>
      <c r="L385"/>
      <c r="M385"/>
    </row>
    <row r="386" spans="10:13">
      <c r="J386"/>
      <c r="K386"/>
      <c r="L386"/>
      <c r="M386"/>
    </row>
    <row r="387" spans="10:13">
      <c r="J387"/>
      <c r="K387"/>
      <c r="L387"/>
      <c r="M387"/>
    </row>
    <row r="388" spans="10:13">
      <c r="J388"/>
      <c r="K388"/>
      <c r="L388"/>
      <c r="M388"/>
    </row>
    <row r="389" spans="10:13">
      <c r="J389"/>
      <c r="K389"/>
      <c r="L389"/>
      <c r="M389"/>
    </row>
    <row r="390" spans="10:13">
      <c r="J390"/>
      <c r="K390"/>
      <c r="L390"/>
      <c r="M390"/>
    </row>
    <row r="391" spans="10:13">
      <c r="J391"/>
      <c r="K391"/>
      <c r="L391"/>
      <c r="M391"/>
    </row>
    <row r="392" spans="10:13">
      <c r="J392"/>
      <c r="K392"/>
      <c r="L392"/>
      <c r="M392"/>
    </row>
    <row r="393" spans="10:13">
      <c r="J393"/>
      <c r="K393"/>
      <c r="L393"/>
      <c r="M393"/>
    </row>
    <row r="394" spans="10:13">
      <c r="J394"/>
      <c r="K394"/>
      <c r="L394"/>
      <c r="M394"/>
    </row>
    <row r="395" spans="10:13">
      <c r="J395"/>
      <c r="K395"/>
      <c r="L395"/>
      <c r="M395"/>
    </row>
    <row r="396" spans="10:13">
      <c r="J396"/>
      <c r="K396"/>
      <c r="L396"/>
      <c r="M396"/>
    </row>
    <row r="397" spans="10:13">
      <c r="J397"/>
      <c r="K397"/>
      <c r="L397"/>
      <c r="M397"/>
    </row>
    <row r="398" spans="10:13">
      <c r="J398"/>
      <c r="K398"/>
      <c r="L398"/>
      <c r="M398"/>
    </row>
    <row r="399" spans="10:13">
      <c r="J399"/>
      <c r="K399"/>
      <c r="L399"/>
      <c r="M399"/>
    </row>
    <row r="400" spans="10:13">
      <c r="J400"/>
      <c r="K400"/>
      <c r="L400"/>
      <c r="M400"/>
    </row>
    <row r="401" spans="10:13">
      <c r="J401"/>
      <c r="K401"/>
      <c r="L401"/>
      <c r="M401"/>
    </row>
    <row r="402" spans="10:13">
      <c r="J402"/>
      <c r="K402"/>
      <c r="L402"/>
      <c r="M402"/>
    </row>
    <row r="403" spans="10:13">
      <c r="J403"/>
      <c r="K403"/>
      <c r="L403"/>
      <c r="M403"/>
    </row>
    <row r="404" spans="10:13">
      <c r="J404"/>
      <c r="K404"/>
      <c r="L404"/>
      <c r="M404"/>
    </row>
    <row r="405" spans="10:13">
      <c r="J405"/>
      <c r="K405"/>
      <c r="L405"/>
      <c r="M405"/>
    </row>
    <row r="406" spans="10:13">
      <c r="J406"/>
      <c r="K406"/>
      <c r="L406"/>
      <c r="M406"/>
    </row>
    <row r="407" spans="10:13">
      <c r="J407"/>
      <c r="K407"/>
      <c r="L407"/>
      <c r="M407"/>
    </row>
    <row r="408" spans="10:13">
      <c r="J408"/>
      <c r="K408"/>
      <c r="L408"/>
      <c r="M408"/>
    </row>
    <row r="409" spans="10:13">
      <c r="J409"/>
      <c r="K409"/>
      <c r="L409"/>
      <c r="M409"/>
    </row>
    <row r="410" spans="10:13">
      <c r="J410"/>
      <c r="K410"/>
      <c r="L410"/>
      <c r="M410"/>
    </row>
    <row r="411" spans="10:13">
      <c r="J411"/>
      <c r="K411"/>
      <c r="L411"/>
      <c r="M411"/>
    </row>
    <row r="412" spans="10:13">
      <c r="J412"/>
      <c r="K412"/>
      <c r="L412"/>
      <c r="M412"/>
    </row>
    <row r="413" spans="10:13">
      <c r="J413"/>
      <c r="K413"/>
      <c r="L413"/>
      <c r="M413"/>
    </row>
    <row r="414" spans="10:13">
      <c r="J414"/>
      <c r="K414"/>
      <c r="L414"/>
      <c r="M414"/>
    </row>
    <row r="415" spans="10:13">
      <c r="J415"/>
      <c r="K415"/>
      <c r="L415"/>
      <c r="M415"/>
    </row>
    <row r="416" spans="10:13">
      <c r="J416"/>
      <c r="K416"/>
      <c r="L416"/>
      <c r="M416"/>
    </row>
    <row r="417" spans="10:13">
      <c r="J417"/>
      <c r="K417"/>
      <c r="L417"/>
      <c r="M417"/>
    </row>
    <row r="418" spans="10:13">
      <c r="J418"/>
      <c r="K418"/>
      <c r="L418"/>
      <c r="M418"/>
    </row>
    <row r="419" spans="10:13">
      <c r="J419"/>
      <c r="K419"/>
      <c r="L419"/>
      <c r="M419"/>
    </row>
    <row r="420" spans="10:13">
      <c r="J420"/>
      <c r="K420"/>
      <c r="L420"/>
      <c r="M420"/>
    </row>
    <row r="421" spans="10:13">
      <c r="J421"/>
      <c r="K421"/>
      <c r="L421"/>
      <c r="M421"/>
    </row>
    <row r="422" spans="10:13">
      <c r="J422"/>
      <c r="K422"/>
      <c r="L422"/>
      <c r="M422"/>
    </row>
    <row r="423" spans="10:13">
      <c r="J423"/>
      <c r="K423"/>
      <c r="L423"/>
      <c r="M423"/>
    </row>
    <row r="424" spans="10:13">
      <c r="J424"/>
      <c r="K424"/>
      <c r="L424"/>
      <c r="M424"/>
    </row>
    <row r="425" spans="10:13">
      <c r="J425"/>
      <c r="K425"/>
      <c r="L425"/>
      <c r="M425"/>
    </row>
    <row r="426" spans="10:13">
      <c r="J426"/>
      <c r="K426"/>
      <c r="L426"/>
      <c r="M426"/>
    </row>
    <row r="427" spans="10:13">
      <c r="J427"/>
      <c r="K427"/>
      <c r="L427"/>
      <c r="M427"/>
    </row>
    <row r="428" spans="10:13">
      <c r="J428"/>
      <c r="K428"/>
      <c r="L428"/>
      <c r="M428"/>
    </row>
    <row r="429" spans="10:13">
      <c r="J429"/>
      <c r="K429"/>
      <c r="L429"/>
      <c r="M429"/>
    </row>
    <row r="430" spans="10:13">
      <c r="J430"/>
      <c r="K430"/>
      <c r="L430"/>
      <c r="M430"/>
    </row>
    <row r="431" spans="10:13">
      <c r="J431"/>
      <c r="K431"/>
      <c r="L431"/>
      <c r="M431"/>
    </row>
    <row r="432" spans="10:13">
      <c r="J432"/>
      <c r="K432"/>
      <c r="L432"/>
      <c r="M432"/>
    </row>
    <row r="433" spans="10:13">
      <c r="J433"/>
      <c r="K433"/>
      <c r="L433"/>
      <c r="M433"/>
    </row>
    <row r="434" spans="10:13">
      <c r="J434"/>
      <c r="K434"/>
      <c r="L434"/>
      <c r="M434"/>
    </row>
    <row r="435" spans="10:13">
      <c r="J435"/>
      <c r="K435"/>
      <c r="L435"/>
      <c r="M435"/>
    </row>
    <row r="436" spans="10:13">
      <c r="J436"/>
      <c r="K436"/>
      <c r="L436"/>
      <c r="M436"/>
    </row>
    <row r="437" spans="10:13">
      <c r="J437"/>
      <c r="K437"/>
      <c r="L437"/>
      <c r="M437"/>
    </row>
    <row r="438" spans="10:13">
      <c r="J438"/>
      <c r="K438"/>
      <c r="L438"/>
      <c r="M438"/>
    </row>
    <row r="439" spans="10:13">
      <c r="J439"/>
      <c r="K439"/>
      <c r="L439"/>
      <c r="M439"/>
    </row>
    <row r="440" spans="10:13">
      <c r="J440"/>
      <c r="K440"/>
      <c r="L440"/>
      <c r="M440"/>
    </row>
    <row r="441" spans="10:13">
      <c r="J441"/>
      <c r="K441"/>
      <c r="L441"/>
      <c r="M441"/>
    </row>
    <row r="442" spans="10:13">
      <c r="J442"/>
      <c r="K442"/>
      <c r="L442"/>
      <c r="M442"/>
    </row>
    <row r="443" spans="10:13">
      <c r="J443"/>
      <c r="K443"/>
      <c r="L443"/>
      <c r="M443"/>
    </row>
    <row r="444" spans="10:13">
      <c r="J444"/>
      <c r="K444"/>
      <c r="L444"/>
      <c r="M444"/>
    </row>
    <row r="445" spans="10:13">
      <c r="J445"/>
      <c r="K445"/>
      <c r="L445"/>
      <c r="M445"/>
    </row>
    <row r="446" spans="10:13">
      <c r="J446"/>
      <c r="K446"/>
      <c r="L446"/>
      <c r="M446"/>
    </row>
    <row r="447" spans="10:13">
      <c r="J447"/>
      <c r="K447"/>
      <c r="L447"/>
      <c r="M447"/>
    </row>
    <row r="448" spans="10:13">
      <c r="J448"/>
      <c r="K448"/>
      <c r="L448"/>
      <c r="M448"/>
    </row>
    <row r="449" spans="10:13">
      <c r="J449"/>
      <c r="K449"/>
      <c r="L449"/>
      <c r="M449"/>
    </row>
    <row r="450" spans="10:13">
      <c r="J450"/>
      <c r="K450"/>
      <c r="L450"/>
      <c r="M450"/>
    </row>
    <row r="451" spans="10:13">
      <c r="J451"/>
      <c r="K451"/>
      <c r="L451"/>
      <c r="M451"/>
    </row>
    <row r="452" spans="10:13">
      <c r="J452"/>
      <c r="K452"/>
      <c r="L452"/>
      <c r="M452"/>
    </row>
    <row r="453" spans="10:13">
      <c r="J453"/>
      <c r="K453"/>
      <c r="L453"/>
      <c r="M453"/>
    </row>
    <row r="454" spans="10:13">
      <c r="J454"/>
      <c r="K454"/>
      <c r="L454"/>
      <c r="M454"/>
    </row>
    <row r="455" spans="10:13">
      <c r="J455"/>
      <c r="K455"/>
      <c r="L455"/>
      <c r="M455"/>
    </row>
  </sheetData>
  <sheetProtection algorithmName="SHA-512" hashValue="HSQjg7AAjGCyq0rF6J46t0623RVNmhurRWXd1AjCucNldlP/4OGp8jRwxktG/xhlTbIo9Fd3O2zBGlzH45OIYA==" saltValue="6aXS6Kxq2r0aeO9C6a1TKw==" spinCount="100000" sheet="1" selectLockedCells="1"/>
  <mergeCells count="76">
    <mergeCell ref="A53:B53"/>
    <mergeCell ref="A3:B3"/>
    <mergeCell ref="C3:E3"/>
    <mergeCell ref="A4:M4"/>
    <mergeCell ref="B5:G5"/>
    <mergeCell ref="H3:I3"/>
    <mergeCell ref="B8:G8"/>
    <mergeCell ref="B9:G9"/>
    <mergeCell ref="B10:G10"/>
    <mergeCell ref="B11:G11"/>
    <mergeCell ref="B12:G12"/>
    <mergeCell ref="B13:G13"/>
    <mergeCell ref="B14:G14"/>
    <mergeCell ref="B15:G15"/>
    <mergeCell ref="B16:G16"/>
    <mergeCell ref="B17:G17"/>
    <mergeCell ref="J1:L1"/>
    <mergeCell ref="J2:L2"/>
    <mergeCell ref="J3:L3"/>
    <mergeCell ref="B6:G6"/>
    <mergeCell ref="B7:G7"/>
    <mergeCell ref="A1:B1"/>
    <mergeCell ref="C1:E1"/>
    <mergeCell ref="A2:B2"/>
    <mergeCell ref="C2:E2"/>
    <mergeCell ref="H1:I1"/>
    <mergeCell ref="H2:I2"/>
    <mergeCell ref="B18:G18"/>
    <mergeCell ref="B19:G19"/>
    <mergeCell ref="B20:G20"/>
    <mergeCell ref="B21:G21"/>
    <mergeCell ref="B22:G22"/>
    <mergeCell ref="B23:G23"/>
    <mergeCell ref="B24:G24"/>
    <mergeCell ref="B25:G25"/>
    <mergeCell ref="B26:G26"/>
    <mergeCell ref="B27:G27"/>
    <mergeCell ref="B28:G28"/>
    <mergeCell ref="B29:G29"/>
    <mergeCell ref="B30:G30"/>
    <mergeCell ref="A47:C47"/>
    <mergeCell ref="B31:G31"/>
    <mergeCell ref="B32:G32"/>
    <mergeCell ref="B33:G33"/>
    <mergeCell ref="B34:G34"/>
    <mergeCell ref="B35:G35"/>
    <mergeCell ref="C42:F42"/>
    <mergeCell ref="C43:F43"/>
    <mergeCell ref="G46:I46"/>
    <mergeCell ref="A50:C50"/>
    <mergeCell ref="G50:I50"/>
    <mergeCell ref="G47:I47"/>
    <mergeCell ref="B36:G36"/>
    <mergeCell ref="B37:G37"/>
    <mergeCell ref="A38:G38"/>
    <mergeCell ref="A45:M45"/>
    <mergeCell ref="K46:M46"/>
    <mergeCell ref="H42:I42"/>
    <mergeCell ref="H43:I43"/>
    <mergeCell ref="G49:I49"/>
    <mergeCell ref="J56:M56"/>
    <mergeCell ref="A40:G40"/>
    <mergeCell ref="A39:G39"/>
    <mergeCell ref="A52:M52"/>
    <mergeCell ref="A54:C54"/>
    <mergeCell ref="G54:I54"/>
    <mergeCell ref="A55:C55"/>
    <mergeCell ref="G55:I55"/>
    <mergeCell ref="K49:M49"/>
    <mergeCell ref="K50:M50"/>
    <mergeCell ref="K55:M55"/>
    <mergeCell ref="K54:M54"/>
    <mergeCell ref="A48:M48"/>
    <mergeCell ref="A49:C49"/>
    <mergeCell ref="A46:C46"/>
    <mergeCell ref="K47:M47"/>
  </mergeCells>
  <dataValidations xWindow="988" yWindow="398" count="2">
    <dataValidation type="list" showInputMessage="1" showErrorMessage="1" promptTitle="Select Approved Method" prompt="ACC is the default method._x000a_Do not select CWA unless approved by DHCS." sqref="M11 M15 M18 M22:M23" xr:uid="{00000000-0002-0000-0200-000000000000}">
      <formula1>"ACC,CWA"</formula1>
    </dataValidation>
    <dataValidation type="list" showInputMessage="1" showErrorMessage="1" sqref="C43:F43" xr:uid="{00000000-0002-0000-0200-000001000000}">
      <formula1>"Select Frequency, Perpetual, 5 Consecutive Days, 10 Consecutive Days, 20 Consecutive Days"</formula1>
    </dataValidation>
  </dataValidations>
  <printOptions horizontalCentered="1"/>
  <pageMargins left="0.25" right="0.25" top="0.75" bottom="0.5" header="0.15" footer="0.25"/>
  <pageSetup scale="58" orientation="portrait" r:id="rId1"/>
  <headerFooter alignWithMargins="0">
    <oddHeader>&amp;C&amp;"SWISS,Bold"&amp;16COUNTY-BASED MEDI-CAL ADMINISTRATIVE ACTIVITIES (CMAA) - INVOICE DETAIL
Quarterly Time Survey Results Summary</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ransitionEvaluation="1" codeName="Sheet9"/>
  <dimension ref="A1:IQ113"/>
  <sheetViews>
    <sheetView showGridLines="0" view="pageBreakPreview" topLeftCell="A11" zoomScale="90" zoomScaleNormal="60" zoomScaleSheetLayoutView="90" zoomScalePageLayoutView="50" workbookViewId="0">
      <selection activeCell="D14" sqref="D14"/>
    </sheetView>
  </sheetViews>
  <sheetFormatPr defaultColWidth="9.6640625" defaultRowHeight="15"/>
  <cols>
    <col min="1" max="1" width="16.44140625" style="16" bestFit="1" customWidth="1"/>
    <col min="2" max="2" width="22.77734375" customWidth="1"/>
    <col min="3" max="3" width="9.21875" style="16" customWidth="1"/>
    <col min="4" max="5" width="9.109375" style="16" bestFit="1" customWidth="1"/>
    <col min="6" max="6" width="9.33203125" style="16" bestFit="1" customWidth="1"/>
    <col min="7" max="7" width="10.77734375" style="2" bestFit="1" customWidth="1"/>
    <col min="8" max="8" width="12" style="16" customWidth="1"/>
    <col min="9" max="9" width="9.109375" style="16" customWidth="1"/>
    <col min="10" max="10" width="10.33203125" style="16" bestFit="1" customWidth="1"/>
    <col min="11" max="16384" width="9.6640625" style="16"/>
  </cols>
  <sheetData>
    <row r="1" spans="1:251" ht="11.25">
      <c r="A1" s="33" t="s">
        <v>25</v>
      </c>
      <c r="B1" s="86" t="str">
        <f>'Invoice - Summary Page'!$D$4</f>
        <v>ABC County</v>
      </c>
      <c r="C1" s="34"/>
      <c r="D1" s="34"/>
      <c r="E1" s="34"/>
      <c r="F1" s="744" t="s">
        <v>26</v>
      </c>
      <c r="G1" s="744"/>
      <c r="H1" s="747" t="str">
        <f>'Invoice - Summary Page'!$J$4</f>
        <v>Veterans Services</v>
      </c>
      <c r="I1" s="747"/>
      <c r="J1" s="748"/>
    </row>
    <row r="2" spans="1:251" ht="11.25">
      <c r="A2" s="35" t="s">
        <v>30</v>
      </c>
      <c r="B2" s="87" t="str">
        <f>'Invoice - Summary Page'!$D$6</f>
        <v>DHCS CMAA Evergreen PA-ABC</v>
      </c>
      <c r="C2" s="36"/>
      <c r="D2" s="36"/>
      <c r="E2" s="36"/>
      <c r="F2" s="745" t="s">
        <v>27</v>
      </c>
      <c r="G2" s="745"/>
      <c r="H2" s="749" t="str">
        <f>'Invoice - Summary Page'!$J$6</f>
        <v>Veterans Services</v>
      </c>
      <c r="I2" s="749"/>
      <c r="J2" s="750"/>
      <c r="K2" s="2"/>
      <c r="L2" s="2"/>
      <c r="M2" s="2"/>
      <c r="N2" s="2"/>
      <c r="O2" s="2"/>
      <c r="P2" s="2"/>
      <c r="Q2" s="2"/>
      <c r="R2" s="2"/>
      <c r="S2" s="2"/>
    </row>
    <row r="3" spans="1:251" ht="12" thickBot="1">
      <c r="A3" s="37" t="s">
        <v>31</v>
      </c>
      <c r="B3" s="88" t="str">
        <f>'Invoice - Summary Page'!$D$8</f>
        <v>01/01/2023-03/31/2023</v>
      </c>
      <c r="C3" s="38"/>
      <c r="D3" s="38"/>
      <c r="E3" s="38"/>
      <c r="F3" s="746" t="s">
        <v>28</v>
      </c>
      <c r="G3" s="746"/>
      <c r="H3" s="751" t="str">
        <f>'Invoice - Summary Page'!$J$8</f>
        <v>XX - XXXX - 2223 - 3</v>
      </c>
      <c r="I3" s="751"/>
      <c r="J3" s="752"/>
      <c r="N3" s="2"/>
      <c r="O3" s="2"/>
      <c r="P3" s="2"/>
      <c r="Q3" s="2"/>
      <c r="R3" s="2"/>
      <c r="S3" s="2"/>
    </row>
    <row r="4" spans="1:251" ht="11.25">
      <c r="A4" s="716" t="s">
        <v>85</v>
      </c>
      <c r="B4" s="717"/>
      <c r="C4" s="720" t="s">
        <v>89</v>
      </c>
      <c r="D4" s="39" t="s">
        <v>1</v>
      </c>
      <c r="E4" s="39" t="s">
        <v>2</v>
      </c>
      <c r="F4" s="39" t="s">
        <v>90</v>
      </c>
      <c r="G4" s="40" t="s">
        <v>11</v>
      </c>
      <c r="H4" s="39" t="s">
        <v>12</v>
      </c>
      <c r="I4" s="39" t="s">
        <v>13</v>
      </c>
      <c r="J4" s="41" t="s">
        <v>8</v>
      </c>
      <c r="K4" s="2"/>
      <c r="L4" s="2"/>
      <c r="M4" s="2"/>
      <c r="N4" s="2"/>
      <c r="O4" s="2"/>
      <c r="P4" s="2"/>
      <c r="Q4" s="2"/>
      <c r="R4" s="2"/>
      <c r="S4" s="2"/>
    </row>
    <row r="5" spans="1:251" s="582" customFormat="1" ht="23.25" thickBot="1">
      <c r="A5" s="718"/>
      <c r="B5" s="719"/>
      <c r="C5" s="721"/>
      <c r="D5" s="578" t="s">
        <v>3</v>
      </c>
      <c r="E5" s="578" t="s">
        <v>4</v>
      </c>
      <c r="F5" s="578" t="s">
        <v>86</v>
      </c>
      <c r="G5" s="579" t="s">
        <v>87</v>
      </c>
      <c r="H5" s="578" t="s">
        <v>88</v>
      </c>
      <c r="I5" s="578" t="s">
        <v>5</v>
      </c>
      <c r="J5" s="580" t="s">
        <v>14</v>
      </c>
      <c r="K5" s="581"/>
      <c r="L5" s="581"/>
      <c r="M5" s="581"/>
      <c r="N5" s="581"/>
      <c r="O5" s="581"/>
      <c r="P5" s="581"/>
      <c r="Q5" s="581"/>
      <c r="R5" s="581"/>
      <c r="S5" s="581"/>
    </row>
    <row r="6" spans="1:251" ht="11.25">
      <c r="A6" s="730" t="s">
        <v>81</v>
      </c>
      <c r="B6" s="731"/>
      <c r="C6" s="95"/>
      <c r="D6" s="96"/>
      <c r="E6" s="97"/>
      <c r="F6" s="97"/>
      <c r="G6" s="98"/>
      <c r="H6" s="97"/>
      <c r="I6" s="96"/>
      <c r="J6" s="99"/>
      <c r="K6" s="2"/>
      <c r="L6" s="2"/>
      <c r="M6" s="2"/>
      <c r="N6" s="2"/>
      <c r="O6" s="2"/>
      <c r="P6" s="2"/>
      <c r="Q6" s="2"/>
      <c r="R6" s="2"/>
      <c r="S6" s="2"/>
    </row>
    <row r="7" spans="1:251" ht="11.25">
      <c r="A7" s="732" t="s">
        <v>150</v>
      </c>
      <c r="B7" s="733"/>
      <c r="C7" s="85"/>
      <c r="D7" s="42"/>
      <c r="E7" s="42"/>
      <c r="F7" s="14"/>
      <c r="G7" s="14"/>
      <c r="H7" s="14"/>
      <c r="I7" s="14"/>
      <c r="J7" s="104">
        <f>SUM(F7:I7)</f>
        <v>0</v>
      </c>
      <c r="K7" s="2"/>
      <c r="L7" s="2"/>
      <c r="M7" s="2"/>
      <c r="N7" s="2"/>
      <c r="O7" s="2"/>
      <c r="P7" s="2"/>
      <c r="Q7" s="2"/>
      <c r="R7" s="2"/>
      <c r="S7" s="2"/>
    </row>
    <row r="8" spans="1:251" ht="11.25">
      <c r="A8" s="732" t="s">
        <v>151</v>
      </c>
      <c r="B8" s="733"/>
      <c r="C8" s="14"/>
      <c r="D8" s="42"/>
      <c r="E8" s="42"/>
      <c r="F8" s="14"/>
      <c r="G8" s="14"/>
      <c r="H8" s="14"/>
      <c r="I8" s="14"/>
      <c r="J8" s="104">
        <f>SUM(F8:I8)</f>
        <v>0</v>
      </c>
      <c r="K8" s="2"/>
      <c r="L8" s="2"/>
      <c r="M8" s="2"/>
      <c r="N8" s="2"/>
      <c r="O8" s="2"/>
      <c r="P8" s="2"/>
      <c r="Q8" s="2"/>
      <c r="R8" s="2"/>
      <c r="S8" s="2"/>
    </row>
    <row r="9" spans="1:251" ht="12" thickBot="1">
      <c r="A9" s="734" t="s">
        <v>152</v>
      </c>
      <c r="B9" s="735"/>
      <c r="C9" s="18"/>
      <c r="D9" s="43"/>
      <c r="E9" s="43"/>
      <c r="F9" s="18"/>
      <c r="G9" s="18"/>
      <c r="H9" s="18"/>
      <c r="I9" s="18"/>
      <c r="J9" s="105">
        <f>SUM(F9:I9)</f>
        <v>0</v>
      </c>
      <c r="K9" s="15"/>
      <c r="L9" s="15"/>
      <c r="M9" s="15"/>
      <c r="N9" s="15"/>
      <c r="O9" s="15"/>
      <c r="P9" s="15"/>
      <c r="Q9" s="15"/>
      <c r="R9" s="15"/>
      <c r="S9" s="15"/>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HO9" s="17"/>
      <c r="HP9" s="17"/>
      <c r="HQ9" s="17"/>
      <c r="HR9" s="17"/>
      <c r="HS9" s="17"/>
      <c r="HT9" s="17"/>
      <c r="HU9" s="17"/>
      <c r="HV9" s="17"/>
      <c r="HW9" s="17"/>
      <c r="HX9" s="17"/>
      <c r="HY9" s="17"/>
      <c r="HZ9" s="17"/>
      <c r="IA9" s="17"/>
      <c r="IB9" s="17"/>
      <c r="IC9" s="17"/>
      <c r="ID9" s="17"/>
      <c r="IE9" s="17"/>
      <c r="IF9" s="17"/>
      <c r="IG9" s="17"/>
      <c r="IH9" s="17"/>
      <c r="II9" s="17"/>
      <c r="IJ9" s="17"/>
      <c r="IK9" s="17"/>
      <c r="IL9" s="17"/>
      <c r="IM9" s="17"/>
      <c r="IN9" s="17"/>
      <c r="IO9" s="17"/>
      <c r="IP9" s="17"/>
      <c r="IQ9" s="17"/>
    </row>
    <row r="10" spans="1:251" ht="12.75" thickTop="1" thickBot="1">
      <c r="A10" s="740" t="s">
        <v>18</v>
      </c>
      <c r="B10" s="741"/>
      <c r="C10" s="102">
        <f>SUM(C7:C9)</f>
        <v>0</v>
      </c>
      <c r="D10" s="44"/>
      <c r="E10" s="44"/>
      <c r="F10" s="102">
        <f>SUM(F7:F9)</f>
        <v>0</v>
      </c>
      <c r="G10" s="102">
        <f>SUM(G7:G9)</f>
        <v>0</v>
      </c>
      <c r="H10" s="102">
        <f>SUM(H7:H9)</f>
        <v>0</v>
      </c>
      <c r="I10" s="102">
        <f>SUM(I7:I9)</f>
        <v>0</v>
      </c>
      <c r="J10" s="103">
        <f>SUM(F10:I10)</f>
        <v>0</v>
      </c>
      <c r="K10" s="15"/>
      <c r="L10" s="15"/>
      <c r="M10" s="15"/>
      <c r="N10" s="15"/>
      <c r="O10" s="15"/>
      <c r="P10" s="15"/>
      <c r="Q10" s="15"/>
      <c r="R10" s="15"/>
      <c r="S10" s="15"/>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row>
    <row r="11" spans="1:251" ht="11.25">
      <c r="A11" s="730" t="s">
        <v>82</v>
      </c>
      <c r="B11" s="731"/>
      <c r="C11" s="100"/>
      <c r="D11" s="100"/>
      <c r="E11" s="100"/>
      <c r="F11" s="100"/>
      <c r="G11" s="100"/>
      <c r="H11" s="100"/>
      <c r="I11" s="100"/>
      <c r="J11" s="101" t="s">
        <v>0</v>
      </c>
      <c r="K11" s="2"/>
      <c r="L11" s="2"/>
      <c r="M11" s="2"/>
      <c r="N11" s="2"/>
      <c r="O11" s="2"/>
      <c r="P11" s="2"/>
      <c r="Q11" s="2"/>
      <c r="R11" s="2"/>
      <c r="S11" s="2"/>
    </row>
    <row r="12" spans="1:251" ht="11.25">
      <c r="A12" s="732" t="s">
        <v>153</v>
      </c>
      <c r="B12" s="733"/>
      <c r="C12" s="14"/>
      <c r="D12" s="14"/>
      <c r="E12" s="14"/>
      <c r="F12" s="14"/>
      <c r="G12" s="14"/>
      <c r="H12" s="14"/>
      <c r="I12" s="14"/>
      <c r="J12" s="104">
        <f>SUM(D12:I12)</f>
        <v>0</v>
      </c>
    </row>
    <row r="13" spans="1:251" ht="11.25">
      <c r="A13" s="732" t="s">
        <v>154</v>
      </c>
      <c r="B13" s="733"/>
      <c r="C13" s="14"/>
      <c r="D13" s="14"/>
      <c r="E13" s="14"/>
      <c r="F13" s="14"/>
      <c r="G13" s="14"/>
      <c r="H13" s="14"/>
      <c r="I13" s="14"/>
      <c r="J13" s="104">
        <f>SUM(D13:I13)</f>
        <v>0</v>
      </c>
    </row>
    <row r="14" spans="1:251" ht="12" thickBot="1">
      <c r="A14" s="734" t="s">
        <v>85</v>
      </c>
      <c r="B14" s="735"/>
      <c r="C14" s="18"/>
      <c r="D14" s="18"/>
      <c r="E14" s="18"/>
      <c r="F14" s="18"/>
      <c r="G14" s="18"/>
      <c r="H14" s="18"/>
      <c r="I14" s="18"/>
      <c r="J14" s="105">
        <f>SUM(D14:I14)</f>
        <v>0</v>
      </c>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c r="IH14" s="17"/>
      <c r="II14" s="17"/>
      <c r="IJ14" s="17"/>
      <c r="IK14" s="17"/>
      <c r="IL14" s="17"/>
      <c r="IM14" s="17"/>
      <c r="IN14" s="17"/>
      <c r="IO14" s="17"/>
      <c r="IP14" s="17"/>
      <c r="IQ14" s="17"/>
    </row>
    <row r="15" spans="1:251" ht="12.75" thickTop="1" thickBot="1">
      <c r="A15" s="742" t="s">
        <v>19</v>
      </c>
      <c r="B15" s="743"/>
      <c r="C15" s="106">
        <f>SUM(C12:C14)</f>
        <v>0</v>
      </c>
      <c r="D15" s="106">
        <f t="shared" ref="D15:I15" si="0">SUM(D12:D14)</f>
        <v>0</v>
      </c>
      <c r="E15" s="106">
        <f t="shared" si="0"/>
        <v>0</v>
      </c>
      <c r="F15" s="106">
        <f t="shared" si="0"/>
        <v>0</v>
      </c>
      <c r="G15" s="106">
        <f t="shared" si="0"/>
        <v>0</v>
      </c>
      <c r="H15" s="106">
        <f t="shared" si="0"/>
        <v>0</v>
      </c>
      <c r="I15" s="106">
        <f t="shared" si="0"/>
        <v>0</v>
      </c>
      <c r="J15" s="103">
        <f>SUM(D15:I15)</f>
        <v>0</v>
      </c>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7"/>
      <c r="DD15" s="17"/>
      <c r="DE15" s="17"/>
      <c r="DF15" s="17"/>
      <c r="DG15" s="17"/>
      <c r="DH15" s="17"/>
      <c r="DI15" s="17"/>
      <c r="DJ15" s="17"/>
      <c r="DK15" s="17"/>
      <c r="DL15" s="17"/>
      <c r="DM15" s="17"/>
      <c r="DN15" s="17"/>
      <c r="DO15" s="17"/>
      <c r="DP15" s="17"/>
      <c r="DQ15" s="17"/>
      <c r="DR15" s="17"/>
      <c r="DS15" s="17"/>
      <c r="DT15" s="17"/>
      <c r="DU15" s="17"/>
      <c r="DV15" s="17"/>
      <c r="DW15" s="17"/>
      <c r="DX15" s="17"/>
      <c r="DY15" s="17"/>
      <c r="DZ15" s="17"/>
      <c r="EA15" s="17"/>
      <c r="EB15" s="17"/>
      <c r="EC15" s="17"/>
      <c r="ED15" s="17"/>
      <c r="EE15" s="17"/>
      <c r="EF15" s="17"/>
      <c r="EG15" s="17"/>
      <c r="EH15" s="17"/>
      <c r="EI15" s="17"/>
      <c r="EJ15" s="17"/>
      <c r="EK15" s="17"/>
      <c r="EL15" s="17"/>
      <c r="EM15" s="17"/>
      <c r="EN15" s="17"/>
      <c r="EO15" s="17"/>
      <c r="EP15" s="17"/>
      <c r="EQ15" s="17"/>
      <c r="ER15" s="17"/>
      <c r="ES15" s="17"/>
      <c r="ET15" s="17"/>
      <c r="EU15" s="17"/>
      <c r="EV15" s="17"/>
      <c r="EW15" s="17"/>
      <c r="EX15" s="17"/>
      <c r="EY15" s="17"/>
      <c r="EZ15" s="17"/>
      <c r="FA15" s="17"/>
      <c r="FB15" s="17"/>
      <c r="FC15" s="17"/>
      <c r="FD15" s="17"/>
      <c r="FE15" s="17"/>
      <c r="FF15" s="17"/>
      <c r="FG15" s="17"/>
      <c r="FH15" s="17"/>
      <c r="FI15" s="17"/>
      <c r="FJ15" s="17"/>
      <c r="FK15" s="17"/>
      <c r="FL15" s="17"/>
      <c r="FM15" s="17"/>
      <c r="FN15" s="17"/>
      <c r="FO15" s="17"/>
      <c r="FP15" s="17"/>
      <c r="FQ15" s="17"/>
      <c r="FR15" s="17"/>
      <c r="FS15" s="17"/>
      <c r="FT15" s="17"/>
      <c r="FU15" s="17"/>
      <c r="FV15" s="17"/>
      <c r="FW15" s="17"/>
      <c r="FX15" s="17"/>
      <c r="FY15" s="17"/>
      <c r="FZ15" s="17"/>
      <c r="GA15" s="17"/>
      <c r="GB15" s="17"/>
      <c r="GC15" s="17"/>
      <c r="GD15" s="17"/>
      <c r="GE15" s="17"/>
      <c r="GF15" s="17"/>
      <c r="GG15" s="17"/>
      <c r="GH15" s="17"/>
      <c r="GI15" s="17"/>
      <c r="GJ15" s="17"/>
      <c r="GK15" s="17"/>
      <c r="GL15" s="17"/>
      <c r="GM15" s="17"/>
      <c r="GN15" s="17"/>
      <c r="GO15" s="17"/>
      <c r="GP15" s="17"/>
      <c r="GQ15" s="17"/>
      <c r="GR15" s="17"/>
      <c r="GS15" s="17"/>
      <c r="GT15" s="17"/>
      <c r="GU15" s="17"/>
      <c r="GV15" s="17"/>
      <c r="GW15" s="17"/>
      <c r="GX15" s="17"/>
      <c r="GY15" s="17"/>
      <c r="GZ15" s="17"/>
      <c r="HA15" s="17"/>
      <c r="HB15" s="17"/>
      <c r="HC15" s="17"/>
      <c r="HD15" s="17"/>
      <c r="HE15" s="17"/>
      <c r="HF15" s="17"/>
      <c r="HG15" s="17"/>
      <c r="HH15" s="17"/>
      <c r="HI15" s="17"/>
      <c r="HJ15" s="17"/>
      <c r="HK15" s="17"/>
      <c r="HL15" s="17"/>
      <c r="HM15" s="17"/>
      <c r="HN15" s="17"/>
      <c r="HO15" s="17"/>
      <c r="HP15" s="17"/>
      <c r="HQ15" s="17"/>
      <c r="HR15" s="17"/>
      <c r="HS15" s="17"/>
      <c r="HT15" s="17"/>
      <c r="HU15" s="17"/>
      <c r="HV15" s="17"/>
      <c r="HW15" s="17"/>
      <c r="HX15" s="17"/>
      <c r="HY15" s="17"/>
      <c r="HZ15" s="17"/>
      <c r="IA15" s="17"/>
      <c r="IB15" s="17"/>
      <c r="IC15" s="17"/>
      <c r="ID15" s="17"/>
      <c r="IE15" s="17"/>
      <c r="IF15" s="17"/>
      <c r="IG15" s="17"/>
      <c r="IH15" s="17"/>
      <c r="II15" s="17"/>
      <c r="IJ15" s="17"/>
      <c r="IK15" s="17"/>
      <c r="IL15" s="17"/>
      <c r="IM15" s="17"/>
      <c r="IN15" s="17"/>
      <c r="IO15" s="17"/>
      <c r="IP15" s="17"/>
      <c r="IQ15" s="17"/>
    </row>
    <row r="16" spans="1:251" ht="11.25">
      <c r="A16" s="730" t="s">
        <v>83</v>
      </c>
      <c r="B16" s="731"/>
      <c r="C16" s="100"/>
      <c r="D16" s="100"/>
      <c r="E16" s="100" t="s">
        <v>0</v>
      </c>
      <c r="F16" s="100"/>
      <c r="G16" s="100"/>
      <c r="H16" s="100"/>
      <c r="I16" s="100"/>
      <c r="J16" s="101" t="s">
        <v>0</v>
      </c>
      <c r="K16" s="2"/>
      <c r="L16" s="2"/>
      <c r="M16" s="2"/>
      <c r="N16" s="2"/>
      <c r="O16" s="2"/>
      <c r="P16" s="2"/>
      <c r="Q16" s="2"/>
      <c r="R16" s="2"/>
      <c r="S16" s="2"/>
    </row>
    <row r="17" spans="1:251" ht="11.25">
      <c r="A17" s="732" t="s">
        <v>155</v>
      </c>
      <c r="B17" s="733"/>
      <c r="C17" s="14"/>
      <c r="D17" s="14"/>
      <c r="E17" s="14"/>
      <c r="F17" s="14"/>
      <c r="G17" s="14"/>
      <c r="H17" s="14"/>
      <c r="I17" s="14"/>
      <c r="J17" s="104">
        <f>SUM(D17:I17)</f>
        <v>0</v>
      </c>
    </row>
    <row r="18" spans="1:251" ht="11.25">
      <c r="A18" s="732" t="s">
        <v>85</v>
      </c>
      <c r="B18" s="733"/>
      <c r="C18" s="14"/>
      <c r="D18" s="14"/>
      <c r="E18" s="14"/>
      <c r="F18" s="14"/>
      <c r="G18" s="14"/>
      <c r="H18" s="14"/>
      <c r="I18" s="14"/>
      <c r="J18" s="104">
        <f>SUM(D18:I18)</f>
        <v>0</v>
      </c>
    </row>
    <row r="19" spans="1:251" ht="12" thickBot="1">
      <c r="A19" s="734" t="s">
        <v>85</v>
      </c>
      <c r="B19" s="735"/>
      <c r="C19" s="18"/>
      <c r="D19" s="18"/>
      <c r="E19" s="18"/>
      <c r="F19" s="18"/>
      <c r="G19" s="18"/>
      <c r="H19" s="18"/>
      <c r="I19" s="18"/>
      <c r="J19" s="105">
        <f>SUM(D19:I19)</f>
        <v>0</v>
      </c>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c r="DM19" s="17"/>
      <c r="DN19" s="17"/>
      <c r="DO19" s="17"/>
      <c r="DP19" s="17"/>
      <c r="DQ19" s="17"/>
      <c r="DR19" s="17"/>
      <c r="DS19" s="17"/>
      <c r="DT19" s="17"/>
      <c r="DU19" s="17"/>
      <c r="DV19" s="17"/>
      <c r="DW19" s="17"/>
      <c r="DX19" s="17"/>
      <c r="DY19" s="17"/>
      <c r="DZ19" s="17"/>
      <c r="EA19" s="17"/>
      <c r="EB19" s="17"/>
      <c r="EC19" s="17"/>
      <c r="ED19" s="17"/>
      <c r="EE19" s="17"/>
      <c r="EF19" s="17"/>
      <c r="EG19" s="17"/>
      <c r="EH19" s="17"/>
      <c r="EI19" s="17"/>
      <c r="EJ19" s="17"/>
      <c r="EK19" s="17"/>
      <c r="EL19" s="17"/>
      <c r="EM19" s="17"/>
      <c r="EN19" s="17"/>
      <c r="EO19" s="17"/>
      <c r="EP19" s="17"/>
      <c r="EQ19" s="17"/>
      <c r="ER19" s="17"/>
      <c r="ES19" s="17"/>
      <c r="ET19" s="17"/>
      <c r="EU19" s="17"/>
      <c r="EV19" s="17"/>
      <c r="EW19" s="17"/>
      <c r="EX19" s="17"/>
      <c r="EY19" s="17"/>
      <c r="EZ19" s="17"/>
      <c r="FA19" s="17"/>
      <c r="FB19" s="17"/>
      <c r="FC19" s="17"/>
      <c r="FD19" s="17"/>
      <c r="FE19" s="17"/>
      <c r="FF19" s="17"/>
      <c r="FG19" s="17"/>
      <c r="FH19" s="17"/>
      <c r="FI19" s="17"/>
      <c r="FJ19" s="17"/>
      <c r="FK19" s="17"/>
      <c r="FL19" s="17"/>
      <c r="FM19" s="17"/>
      <c r="FN19" s="17"/>
      <c r="FO19" s="17"/>
      <c r="FP19" s="17"/>
      <c r="FQ19" s="17"/>
      <c r="FR19" s="17"/>
      <c r="FS19" s="17"/>
      <c r="FT19" s="17"/>
      <c r="FU19" s="17"/>
      <c r="FV19" s="17"/>
      <c r="FW19" s="17"/>
      <c r="FX19" s="17"/>
      <c r="FY19" s="17"/>
      <c r="FZ19" s="17"/>
      <c r="GA19" s="17"/>
      <c r="GB19" s="17"/>
      <c r="GC19" s="17"/>
      <c r="GD19" s="17"/>
      <c r="GE19" s="17"/>
      <c r="GF19" s="17"/>
      <c r="GG19" s="17"/>
      <c r="GH19" s="17"/>
      <c r="GI19" s="17"/>
      <c r="GJ19" s="17"/>
      <c r="GK19" s="17"/>
      <c r="GL19" s="17"/>
      <c r="GM19" s="17"/>
      <c r="GN19" s="17"/>
      <c r="GO19" s="17"/>
      <c r="GP19" s="17"/>
      <c r="GQ19" s="17"/>
      <c r="GR19" s="17"/>
      <c r="GS19" s="17"/>
      <c r="GT19" s="17"/>
      <c r="GU19" s="17"/>
      <c r="GV19" s="17"/>
      <c r="GW19" s="17"/>
      <c r="GX19" s="17"/>
      <c r="GY19" s="17"/>
      <c r="GZ19" s="17"/>
      <c r="HA19" s="17"/>
      <c r="HB19" s="17"/>
      <c r="HC19" s="17"/>
      <c r="HD19" s="17"/>
      <c r="HE19" s="17"/>
      <c r="HF19" s="17"/>
      <c r="HG19" s="17"/>
      <c r="HH19" s="17"/>
      <c r="HI19" s="17"/>
      <c r="HJ19" s="17"/>
      <c r="HK19" s="17"/>
      <c r="HL19" s="17"/>
      <c r="HM19" s="17"/>
      <c r="HN19" s="17"/>
      <c r="HO19" s="17"/>
      <c r="HP19" s="17"/>
      <c r="HQ19" s="17"/>
      <c r="HR19" s="17"/>
      <c r="HS19" s="17"/>
      <c r="HT19" s="17"/>
      <c r="HU19" s="17"/>
      <c r="HV19" s="17"/>
      <c r="HW19" s="17"/>
      <c r="HX19" s="17"/>
      <c r="HY19" s="17"/>
      <c r="HZ19" s="17"/>
      <c r="IA19" s="17"/>
      <c r="IB19" s="17"/>
      <c r="IC19" s="17"/>
      <c r="ID19" s="17"/>
      <c r="IE19" s="17"/>
      <c r="IF19" s="17"/>
      <c r="IG19" s="17"/>
      <c r="IH19" s="17"/>
      <c r="II19" s="17"/>
      <c r="IJ19" s="17"/>
      <c r="IK19" s="17"/>
      <c r="IL19" s="17"/>
      <c r="IM19" s="17"/>
      <c r="IN19" s="17"/>
      <c r="IO19" s="17"/>
      <c r="IP19" s="17"/>
      <c r="IQ19" s="17"/>
    </row>
    <row r="20" spans="1:251" ht="12.75" thickTop="1" thickBot="1">
      <c r="A20" s="742" t="s">
        <v>24</v>
      </c>
      <c r="B20" s="743"/>
      <c r="C20" s="106">
        <f>SUM(C17:C19)</f>
        <v>0</v>
      </c>
      <c r="D20" s="106">
        <f t="shared" ref="D20:I20" si="1">SUM(D17:D19)</f>
        <v>0</v>
      </c>
      <c r="E20" s="106">
        <f t="shared" si="1"/>
        <v>0</v>
      </c>
      <c r="F20" s="106">
        <f t="shared" si="1"/>
        <v>0</v>
      </c>
      <c r="G20" s="106">
        <f t="shared" si="1"/>
        <v>0</v>
      </c>
      <c r="H20" s="106">
        <f t="shared" si="1"/>
        <v>0</v>
      </c>
      <c r="I20" s="106">
        <f t="shared" si="1"/>
        <v>0</v>
      </c>
      <c r="J20" s="103">
        <f>SUM(D20:I20)</f>
        <v>0</v>
      </c>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c r="CT20" s="17"/>
      <c r="CU20" s="17"/>
      <c r="CV20" s="17"/>
      <c r="CW20" s="17"/>
      <c r="CX20" s="17"/>
      <c r="CY20" s="17"/>
      <c r="CZ20" s="17"/>
      <c r="DA20" s="17"/>
      <c r="DB20" s="17"/>
      <c r="DC20" s="17"/>
      <c r="DD20" s="17"/>
      <c r="DE20" s="17"/>
      <c r="DF20" s="17"/>
      <c r="DG20" s="17"/>
      <c r="DH20" s="17"/>
      <c r="DI20" s="17"/>
      <c r="DJ20" s="17"/>
      <c r="DK20" s="17"/>
      <c r="DL20" s="17"/>
      <c r="DM20" s="17"/>
      <c r="DN20" s="17"/>
      <c r="DO20" s="17"/>
      <c r="DP20" s="17"/>
      <c r="DQ20" s="17"/>
      <c r="DR20" s="17"/>
      <c r="DS20" s="17"/>
      <c r="DT20" s="17"/>
      <c r="DU20" s="17"/>
      <c r="DV20" s="17"/>
      <c r="DW20" s="17"/>
      <c r="DX20" s="17"/>
      <c r="DY20" s="17"/>
      <c r="DZ20" s="17"/>
      <c r="EA20" s="17"/>
      <c r="EB20" s="17"/>
      <c r="EC20" s="17"/>
      <c r="ED20" s="17"/>
      <c r="EE20" s="17"/>
      <c r="EF20" s="17"/>
      <c r="EG20" s="17"/>
      <c r="EH20" s="17"/>
      <c r="EI20" s="17"/>
      <c r="EJ20" s="17"/>
      <c r="EK20" s="17"/>
      <c r="EL20" s="17"/>
      <c r="EM20" s="17"/>
      <c r="EN20" s="17"/>
      <c r="EO20" s="17"/>
      <c r="EP20" s="17"/>
      <c r="EQ20" s="17"/>
      <c r="ER20" s="17"/>
      <c r="ES20" s="17"/>
      <c r="ET20" s="17"/>
      <c r="EU20" s="17"/>
      <c r="EV20" s="17"/>
      <c r="EW20" s="17"/>
      <c r="EX20" s="17"/>
      <c r="EY20" s="17"/>
      <c r="EZ20" s="17"/>
      <c r="FA20" s="17"/>
      <c r="FB20" s="17"/>
      <c r="FC20" s="17"/>
      <c r="FD20" s="17"/>
      <c r="FE20" s="17"/>
      <c r="FF20" s="17"/>
      <c r="FG20" s="17"/>
      <c r="FH20" s="17"/>
      <c r="FI20" s="17"/>
      <c r="FJ20" s="17"/>
      <c r="FK20" s="17"/>
      <c r="FL20" s="17"/>
      <c r="FM20" s="17"/>
      <c r="FN20" s="17"/>
      <c r="FO20" s="17"/>
      <c r="FP20" s="17"/>
      <c r="FQ20" s="17"/>
      <c r="FR20" s="17"/>
      <c r="FS20" s="17"/>
      <c r="FT20" s="17"/>
      <c r="FU20" s="17"/>
      <c r="FV20" s="17"/>
      <c r="FW20" s="17"/>
      <c r="FX20" s="17"/>
      <c r="FY20" s="17"/>
      <c r="FZ20" s="17"/>
      <c r="GA20" s="17"/>
      <c r="GB20" s="17"/>
      <c r="GC20" s="17"/>
      <c r="GD20" s="17"/>
      <c r="GE20" s="17"/>
      <c r="GF20" s="17"/>
      <c r="GG20" s="17"/>
      <c r="GH20" s="17"/>
      <c r="GI20" s="17"/>
      <c r="GJ20" s="17"/>
      <c r="GK20" s="17"/>
      <c r="GL20" s="17"/>
      <c r="GM20" s="17"/>
      <c r="GN20" s="17"/>
      <c r="GO20" s="17"/>
      <c r="GP20" s="17"/>
      <c r="GQ20" s="17"/>
      <c r="GR20" s="17"/>
      <c r="GS20" s="17"/>
      <c r="GT20" s="17"/>
      <c r="GU20" s="17"/>
      <c r="GV20" s="17"/>
      <c r="GW20" s="17"/>
      <c r="GX20" s="17"/>
      <c r="GY20" s="17"/>
      <c r="GZ20" s="17"/>
      <c r="HA20" s="17"/>
      <c r="HB20" s="17"/>
      <c r="HC20" s="17"/>
      <c r="HD20" s="17"/>
      <c r="HE20" s="17"/>
      <c r="HF20" s="17"/>
      <c r="HG20" s="17"/>
      <c r="HH20" s="17"/>
      <c r="HI20" s="17"/>
      <c r="HJ20" s="17"/>
      <c r="HK20" s="17"/>
      <c r="HL20" s="17"/>
      <c r="HM20" s="17"/>
      <c r="HN20" s="17"/>
      <c r="HO20" s="17"/>
      <c r="HP20" s="17"/>
      <c r="HQ20" s="17"/>
      <c r="HR20" s="17"/>
      <c r="HS20" s="17"/>
      <c r="HT20" s="17"/>
      <c r="HU20" s="17"/>
      <c r="HV20" s="17"/>
      <c r="HW20" s="17"/>
      <c r="HX20" s="17"/>
      <c r="HY20" s="17"/>
      <c r="HZ20" s="17"/>
      <c r="IA20" s="17"/>
      <c r="IB20" s="17"/>
      <c r="IC20" s="17"/>
      <c r="ID20" s="17"/>
      <c r="IE20" s="17"/>
      <c r="IF20" s="17"/>
      <c r="IG20" s="17"/>
      <c r="IH20" s="17"/>
      <c r="II20" s="17"/>
      <c r="IJ20" s="17"/>
      <c r="IK20" s="17"/>
      <c r="IL20" s="17"/>
      <c r="IM20" s="17"/>
      <c r="IN20" s="17"/>
      <c r="IO20" s="17"/>
      <c r="IP20" s="17"/>
      <c r="IQ20" s="17"/>
    </row>
    <row r="21" spans="1:251" ht="11.25">
      <c r="A21" s="730" t="s">
        <v>38</v>
      </c>
      <c r="B21" s="731"/>
      <c r="C21" s="100"/>
      <c r="D21" s="95" t="s">
        <v>0</v>
      </c>
      <c r="E21" s="95"/>
      <c r="F21" s="95"/>
      <c r="G21" s="100"/>
      <c r="H21" s="95" t="s">
        <v>0</v>
      </c>
      <c r="I21" s="95" t="s">
        <v>0</v>
      </c>
      <c r="J21" s="110"/>
      <c r="K21" s="2"/>
      <c r="L21" s="2"/>
      <c r="M21" s="2"/>
      <c r="N21" s="2"/>
      <c r="O21" s="2"/>
      <c r="P21" s="2"/>
      <c r="Q21" s="2"/>
      <c r="R21" s="2"/>
      <c r="S21" s="2"/>
    </row>
    <row r="22" spans="1:251" ht="11.25">
      <c r="A22" s="732" t="s">
        <v>85</v>
      </c>
      <c r="B22" s="733"/>
      <c r="C22" s="14"/>
      <c r="D22" s="42"/>
      <c r="E22" s="42"/>
      <c r="F22" s="14"/>
      <c r="G22" s="14"/>
      <c r="H22" s="14"/>
      <c r="I22" s="14"/>
      <c r="J22" s="104">
        <f>SUM(F22:I22)</f>
        <v>0</v>
      </c>
    </row>
    <row r="23" spans="1:251" ht="11.25">
      <c r="A23" s="732" t="s">
        <v>85</v>
      </c>
      <c r="B23" s="733"/>
      <c r="C23" s="14"/>
      <c r="D23" s="42"/>
      <c r="E23" s="42"/>
      <c r="F23" s="14"/>
      <c r="G23" s="14"/>
      <c r="H23" s="14"/>
      <c r="I23" s="14"/>
      <c r="J23" s="104">
        <f>SUM(F23:I23)</f>
        <v>0</v>
      </c>
    </row>
    <row r="24" spans="1:251" ht="12" thickBot="1">
      <c r="A24" s="734" t="s">
        <v>85</v>
      </c>
      <c r="B24" s="735"/>
      <c r="C24" s="18"/>
      <c r="D24" s="43"/>
      <c r="E24" s="43"/>
      <c r="F24" s="18"/>
      <c r="G24" s="18"/>
      <c r="H24" s="18"/>
      <c r="I24" s="18"/>
      <c r="J24" s="105">
        <f>SUM(F24:I24)</f>
        <v>0</v>
      </c>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7"/>
      <c r="CC24" s="17"/>
      <c r="CD24" s="17"/>
      <c r="CE24" s="17"/>
      <c r="CF24" s="17"/>
      <c r="CG24" s="17"/>
      <c r="CH24" s="17"/>
      <c r="CI24" s="17"/>
      <c r="CJ24" s="17"/>
      <c r="CK24" s="17"/>
      <c r="CL24" s="17"/>
      <c r="CM24" s="17"/>
      <c r="CN24" s="17"/>
      <c r="CO24" s="17"/>
      <c r="CP24" s="17"/>
      <c r="CQ24" s="17"/>
      <c r="CR24" s="17"/>
      <c r="CS24" s="17"/>
      <c r="CT24" s="17"/>
      <c r="CU24" s="17"/>
      <c r="CV24" s="17"/>
      <c r="CW24" s="17"/>
      <c r="CX24" s="17"/>
      <c r="CY24" s="17"/>
      <c r="CZ24" s="17"/>
      <c r="DA24" s="17"/>
      <c r="DB24" s="17"/>
      <c r="DC24" s="17"/>
      <c r="DD24" s="17"/>
      <c r="DE24" s="17"/>
      <c r="DF24" s="17"/>
      <c r="DG24" s="17"/>
      <c r="DH24" s="17"/>
      <c r="DI24" s="17"/>
      <c r="DJ24" s="17"/>
      <c r="DK24" s="17"/>
      <c r="DL24" s="17"/>
      <c r="DM24" s="17"/>
      <c r="DN24" s="17"/>
      <c r="DO24" s="17"/>
      <c r="DP24" s="17"/>
      <c r="DQ24" s="17"/>
      <c r="DR24" s="17"/>
      <c r="DS24" s="17"/>
      <c r="DT24" s="17"/>
      <c r="DU24" s="17"/>
      <c r="DV24" s="17"/>
      <c r="DW24" s="17"/>
      <c r="DX24" s="17"/>
      <c r="DY24" s="17"/>
      <c r="DZ24" s="17"/>
      <c r="EA24" s="17"/>
      <c r="EB24" s="17"/>
      <c r="EC24" s="17"/>
      <c r="ED24" s="17"/>
      <c r="EE24" s="17"/>
      <c r="EF24" s="17"/>
      <c r="EG24" s="17"/>
      <c r="EH24" s="17"/>
      <c r="EI24" s="17"/>
      <c r="EJ24" s="17"/>
      <c r="EK24" s="17"/>
      <c r="EL24" s="17"/>
      <c r="EM24" s="17"/>
      <c r="EN24" s="17"/>
      <c r="EO24" s="17"/>
      <c r="EP24" s="17"/>
      <c r="EQ24" s="17"/>
      <c r="ER24" s="17"/>
      <c r="ES24" s="17"/>
      <c r="ET24" s="17"/>
      <c r="EU24" s="17"/>
      <c r="EV24" s="17"/>
      <c r="EW24" s="17"/>
      <c r="EX24" s="17"/>
      <c r="EY24" s="17"/>
      <c r="EZ24" s="17"/>
      <c r="FA24" s="17"/>
      <c r="FB24" s="17"/>
      <c r="FC24" s="17"/>
      <c r="FD24" s="17"/>
      <c r="FE24" s="17"/>
      <c r="FF24" s="17"/>
      <c r="FG24" s="17"/>
      <c r="FH24" s="17"/>
      <c r="FI24" s="17"/>
      <c r="FJ24" s="17"/>
      <c r="FK24" s="17"/>
      <c r="FL24" s="17"/>
      <c r="FM24" s="17"/>
      <c r="FN24" s="17"/>
      <c r="FO24" s="17"/>
      <c r="FP24" s="17"/>
      <c r="FQ24" s="17"/>
      <c r="FR24" s="17"/>
      <c r="FS24" s="17"/>
      <c r="FT24" s="17"/>
      <c r="FU24" s="17"/>
      <c r="FV24" s="17"/>
      <c r="FW24" s="17"/>
      <c r="FX24" s="17"/>
      <c r="FY24" s="17"/>
      <c r="FZ24" s="17"/>
      <c r="GA24" s="17"/>
      <c r="GB24" s="17"/>
      <c r="GC24" s="17"/>
      <c r="GD24" s="17"/>
      <c r="GE24" s="17"/>
      <c r="GF24" s="17"/>
      <c r="GG24" s="17"/>
      <c r="GH24" s="17"/>
      <c r="GI24" s="17"/>
      <c r="GJ24" s="17"/>
      <c r="GK24" s="17"/>
      <c r="GL24" s="17"/>
      <c r="GM24" s="17"/>
      <c r="GN24" s="17"/>
      <c r="GO24" s="17"/>
      <c r="GP24" s="17"/>
      <c r="GQ24" s="17"/>
      <c r="GR24" s="17"/>
      <c r="GS24" s="17"/>
      <c r="GT24" s="17"/>
      <c r="GU24" s="17"/>
      <c r="GV24" s="17"/>
      <c r="GW24" s="17"/>
      <c r="GX24" s="17"/>
      <c r="GY24" s="17"/>
      <c r="GZ24" s="17"/>
      <c r="HA24" s="17"/>
      <c r="HB24" s="17"/>
      <c r="HC24" s="17"/>
      <c r="HD24" s="17"/>
      <c r="HE24" s="17"/>
      <c r="HF24" s="17"/>
      <c r="HG24" s="17"/>
      <c r="HH24" s="17"/>
      <c r="HI24" s="17"/>
      <c r="HJ24" s="17"/>
      <c r="HK24" s="17"/>
      <c r="HL24" s="17"/>
      <c r="HM24" s="17"/>
      <c r="HN24" s="17"/>
      <c r="HO24" s="17"/>
      <c r="HP24" s="17"/>
      <c r="HQ24" s="17"/>
      <c r="HR24" s="17"/>
      <c r="HS24" s="17"/>
      <c r="HT24" s="17"/>
      <c r="HU24" s="17"/>
      <c r="HV24" s="17"/>
      <c r="HW24" s="17"/>
      <c r="HX24" s="17"/>
      <c r="HY24" s="17"/>
      <c r="HZ24" s="17"/>
      <c r="IA24" s="17"/>
      <c r="IB24" s="17"/>
      <c r="IC24" s="17"/>
      <c r="ID24" s="17"/>
      <c r="IE24" s="17"/>
      <c r="IF24" s="17"/>
      <c r="IG24" s="17"/>
      <c r="IH24" s="17"/>
      <c r="II24" s="17"/>
      <c r="IJ24" s="17"/>
      <c r="IK24" s="17"/>
      <c r="IL24" s="17"/>
      <c r="IM24" s="17"/>
      <c r="IN24" s="17"/>
      <c r="IO24" s="17"/>
      <c r="IP24" s="17"/>
      <c r="IQ24" s="17"/>
    </row>
    <row r="25" spans="1:251" ht="12.75" thickTop="1" thickBot="1">
      <c r="A25" s="740" t="s">
        <v>20</v>
      </c>
      <c r="B25" s="741"/>
      <c r="C25" s="102">
        <f>SUM(C22:C24)</f>
        <v>0</v>
      </c>
      <c r="D25" s="107"/>
      <c r="E25" s="107"/>
      <c r="F25" s="102">
        <f>SUM(F22:F24)</f>
        <v>0</v>
      </c>
      <c r="G25" s="102">
        <f>SUM(G22:G24)</f>
        <v>0</v>
      </c>
      <c r="H25" s="102">
        <f>SUM(H22:H24)</f>
        <v>0</v>
      </c>
      <c r="I25" s="102">
        <f>SUM(I22:I24)</f>
        <v>0</v>
      </c>
      <c r="J25" s="103">
        <f>SUM(F25:I25)</f>
        <v>0</v>
      </c>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c r="CE25" s="17"/>
      <c r="CF25" s="17"/>
      <c r="CG25" s="17"/>
      <c r="CH25" s="17"/>
      <c r="CI25" s="17"/>
      <c r="CJ25" s="17"/>
      <c r="CK25" s="17"/>
      <c r="CL25" s="17"/>
      <c r="CM25" s="17"/>
      <c r="CN25" s="17"/>
      <c r="CO25" s="17"/>
      <c r="CP25" s="17"/>
      <c r="CQ25" s="17"/>
      <c r="CR25" s="17"/>
      <c r="CS25" s="17"/>
      <c r="CT25" s="17"/>
      <c r="CU25" s="17"/>
      <c r="CV25" s="17"/>
      <c r="CW25" s="17"/>
      <c r="CX25" s="17"/>
      <c r="CY25" s="17"/>
      <c r="CZ25" s="17"/>
      <c r="DA25" s="17"/>
      <c r="DB25" s="17"/>
      <c r="DC25" s="17"/>
      <c r="DD25" s="17"/>
      <c r="DE25" s="17"/>
      <c r="DF25" s="17"/>
      <c r="DG25" s="17"/>
      <c r="DH25" s="17"/>
      <c r="DI25" s="17"/>
      <c r="DJ25" s="17"/>
      <c r="DK25" s="17"/>
      <c r="DL25" s="17"/>
      <c r="DM25" s="17"/>
      <c r="DN25" s="17"/>
      <c r="DO25" s="17"/>
      <c r="DP25" s="17"/>
      <c r="DQ25" s="17"/>
      <c r="DR25" s="17"/>
      <c r="DS25" s="17"/>
      <c r="DT25" s="17"/>
      <c r="DU25" s="17"/>
      <c r="DV25" s="17"/>
      <c r="DW25" s="17"/>
      <c r="DX25" s="17"/>
      <c r="DY25" s="17"/>
      <c r="DZ25" s="17"/>
      <c r="EA25" s="17"/>
      <c r="EB25" s="17"/>
      <c r="EC25" s="17"/>
      <c r="ED25" s="17"/>
      <c r="EE25" s="17"/>
      <c r="EF25" s="17"/>
      <c r="EG25" s="17"/>
      <c r="EH25" s="17"/>
      <c r="EI25" s="17"/>
      <c r="EJ25" s="17"/>
      <c r="EK25" s="17"/>
      <c r="EL25" s="17"/>
      <c r="EM25" s="17"/>
      <c r="EN25" s="17"/>
      <c r="EO25" s="17"/>
      <c r="EP25" s="17"/>
      <c r="EQ25" s="17"/>
      <c r="ER25" s="17"/>
      <c r="ES25" s="17"/>
      <c r="ET25" s="17"/>
      <c r="EU25" s="17"/>
      <c r="EV25" s="17"/>
      <c r="EW25" s="17"/>
      <c r="EX25" s="17"/>
      <c r="EY25" s="17"/>
      <c r="EZ25" s="17"/>
      <c r="FA25" s="17"/>
      <c r="FB25" s="17"/>
      <c r="FC25" s="17"/>
      <c r="FD25" s="17"/>
      <c r="FE25" s="17"/>
      <c r="FF25" s="17"/>
      <c r="FG25" s="17"/>
      <c r="FH25" s="17"/>
      <c r="FI25" s="17"/>
      <c r="FJ25" s="17"/>
      <c r="FK25" s="17"/>
      <c r="FL25" s="17"/>
      <c r="FM25" s="17"/>
      <c r="FN25" s="17"/>
      <c r="FO25" s="17"/>
      <c r="FP25" s="17"/>
      <c r="FQ25" s="17"/>
      <c r="FR25" s="17"/>
      <c r="FS25" s="17"/>
      <c r="FT25" s="17"/>
      <c r="FU25" s="17"/>
      <c r="FV25" s="17"/>
      <c r="FW25" s="17"/>
      <c r="FX25" s="17"/>
      <c r="FY25" s="17"/>
      <c r="FZ25" s="17"/>
      <c r="GA25" s="17"/>
      <c r="GB25" s="17"/>
      <c r="GC25" s="17"/>
      <c r="GD25" s="17"/>
      <c r="GE25" s="17"/>
      <c r="GF25" s="17"/>
      <c r="GG25" s="17"/>
      <c r="GH25" s="17"/>
      <c r="GI25" s="17"/>
      <c r="GJ25" s="17"/>
      <c r="GK25" s="17"/>
      <c r="GL25" s="17"/>
      <c r="GM25" s="17"/>
      <c r="GN25" s="17"/>
      <c r="GO25" s="17"/>
      <c r="GP25" s="17"/>
      <c r="GQ25" s="17"/>
      <c r="GR25" s="17"/>
      <c r="GS25" s="17"/>
      <c r="GT25" s="17"/>
      <c r="GU25" s="17"/>
      <c r="GV25" s="17"/>
      <c r="GW25" s="17"/>
      <c r="GX25" s="17"/>
      <c r="GY25" s="17"/>
      <c r="GZ25" s="17"/>
      <c r="HA25" s="17"/>
      <c r="HB25" s="17"/>
      <c r="HC25" s="17"/>
      <c r="HD25" s="17"/>
      <c r="HE25" s="17"/>
      <c r="HF25" s="17"/>
      <c r="HG25" s="17"/>
      <c r="HH25" s="17"/>
      <c r="HI25" s="17"/>
      <c r="HJ25" s="17"/>
      <c r="HK25" s="17"/>
      <c r="HL25" s="17"/>
      <c r="HM25" s="17"/>
      <c r="HN25" s="17"/>
      <c r="HO25" s="17"/>
      <c r="HP25" s="17"/>
      <c r="HQ25" s="17"/>
      <c r="HR25" s="17"/>
      <c r="HS25" s="17"/>
      <c r="HT25" s="17"/>
      <c r="HU25" s="17"/>
      <c r="HV25" s="17"/>
      <c r="HW25" s="17"/>
      <c r="HX25" s="17"/>
      <c r="HY25" s="17"/>
      <c r="HZ25" s="17"/>
      <c r="IA25" s="17"/>
      <c r="IB25" s="17"/>
      <c r="IC25" s="17"/>
      <c r="ID25" s="17"/>
      <c r="IE25" s="17"/>
      <c r="IF25" s="17"/>
      <c r="IG25" s="17"/>
      <c r="IH25" s="17"/>
      <c r="II25" s="17"/>
      <c r="IJ25" s="17"/>
      <c r="IK25" s="17"/>
      <c r="IL25" s="17"/>
      <c r="IM25" s="17"/>
      <c r="IN25" s="17"/>
      <c r="IO25" s="17"/>
      <c r="IP25" s="17"/>
      <c r="IQ25" s="17"/>
    </row>
    <row r="26" spans="1:251" ht="11.25">
      <c r="A26" s="730" t="s">
        <v>39</v>
      </c>
      <c r="B26" s="731"/>
      <c r="C26" s="100"/>
      <c r="D26" s="100"/>
      <c r="E26" s="100"/>
      <c r="F26" s="100"/>
      <c r="G26" s="100"/>
      <c r="H26" s="100"/>
      <c r="I26" s="100"/>
      <c r="J26" s="101"/>
      <c r="K26" s="2"/>
      <c r="L26" s="2"/>
      <c r="M26" s="2"/>
      <c r="N26" s="2"/>
      <c r="O26" s="2"/>
      <c r="P26" s="2"/>
      <c r="Q26" s="2"/>
      <c r="R26" s="2"/>
      <c r="S26" s="2"/>
    </row>
    <row r="27" spans="1:251" ht="11.25">
      <c r="A27" s="732" t="s">
        <v>85</v>
      </c>
      <c r="B27" s="733"/>
      <c r="C27" s="14"/>
      <c r="D27" s="42"/>
      <c r="E27" s="42"/>
      <c r="F27" s="14"/>
      <c r="G27" s="14"/>
      <c r="H27" s="14"/>
      <c r="I27" s="14"/>
      <c r="J27" s="104">
        <f>SUM(F27:I27)</f>
        <v>0</v>
      </c>
      <c r="K27" s="2"/>
      <c r="L27" s="2"/>
      <c r="M27" s="2"/>
      <c r="N27" s="2"/>
      <c r="O27" s="2"/>
      <c r="P27" s="2"/>
      <c r="Q27" s="2"/>
      <c r="R27" s="2"/>
      <c r="S27" s="2"/>
    </row>
    <row r="28" spans="1:251" ht="11.25">
      <c r="A28" s="732" t="s">
        <v>85</v>
      </c>
      <c r="B28" s="733"/>
      <c r="C28" s="14"/>
      <c r="D28" s="42"/>
      <c r="E28" s="42"/>
      <c r="F28" s="14"/>
      <c r="G28" s="14"/>
      <c r="H28" s="14"/>
      <c r="I28" s="14"/>
      <c r="J28" s="104">
        <f>SUM(F28:I28)</f>
        <v>0</v>
      </c>
      <c r="K28" s="2"/>
      <c r="L28" s="2"/>
      <c r="M28" s="2"/>
      <c r="N28" s="2"/>
      <c r="O28" s="2"/>
      <c r="P28" s="2"/>
      <c r="Q28" s="2"/>
      <c r="R28" s="2"/>
      <c r="S28" s="2"/>
    </row>
    <row r="29" spans="1:251" ht="12" thickBot="1">
      <c r="A29" s="734" t="s">
        <v>85</v>
      </c>
      <c r="B29" s="735"/>
      <c r="C29" s="18"/>
      <c r="D29" s="43"/>
      <c r="E29" s="43"/>
      <c r="F29" s="18"/>
      <c r="G29" s="18"/>
      <c r="H29" s="18"/>
      <c r="I29" s="18"/>
      <c r="J29" s="105">
        <f>SUM(F29:I29)</f>
        <v>0</v>
      </c>
      <c r="K29" s="2"/>
      <c r="L29" s="2"/>
      <c r="M29" s="2"/>
      <c r="N29" s="2"/>
      <c r="O29" s="2"/>
      <c r="P29" s="2"/>
      <c r="Q29" s="2"/>
      <c r="R29" s="2"/>
      <c r="S29" s="2"/>
    </row>
    <row r="30" spans="1:251" ht="12.75" thickTop="1" thickBot="1">
      <c r="A30" s="740" t="s">
        <v>21</v>
      </c>
      <c r="B30" s="741"/>
      <c r="C30" s="102">
        <f>SUM(C27:C29)</f>
        <v>0</v>
      </c>
      <c r="D30" s="44"/>
      <c r="E30" s="44"/>
      <c r="F30" s="102">
        <f>SUM(F27:F29)</f>
        <v>0</v>
      </c>
      <c r="G30" s="102">
        <f>SUM(G27:G29)</f>
        <v>0</v>
      </c>
      <c r="H30" s="102">
        <f>SUM(H27:H29)</f>
        <v>0</v>
      </c>
      <c r="I30" s="102">
        <f>SUM(I27:I29)</f>
        <v>0</v>
      </c>
      <c r="J30" s="103">
        <f>SUM(F30:I30)</f>
        <v>0</v>
      </c>
      <c r="K30" s="2"/>
      <c r="L30" s="2"/>
      <c r="M30" s="2"/>
      <c r="N30" s="2"/>
      <c r="O30" s="2"/>
      <c r="P30" s="2"/>
      <c r="Q30" s="2"/>
      <c r="R30" s="2"/>
      <c r="S30" s="2"/>
    </row>
    <row r="31" spans="1:251" ht="11.25">
      <c r="A31" s="730" t="s">
        <v>40</v>
      </c>
      <c r="B31" s="731"/>
      <c r="C31" s="100"/>
      <c r="D31" s="100"/>
      <c r="E31" s="100"/>
      <c r="F31" s="100"/>
      <c r="G31" s="100"/>
      <c r="H31" s="100"/>
      <c r="I31" s="100"/>
      <c r="J31" s="101"/>
      <c r="K31" s="2"/>
      <c r="L31" s="2"/>
      <c r="M31" s="2"/>
      <c r="N31" s="2"/>
      <c r="O31" s="2"/>
      <c r="P31" s="2"/>
      <c r="Q31" s="2"/>
      <c r="R31" s="2"/>
      <c r="S31" s="2"/>
    </row>
    <row r="32" spans="1:251" ht="11.25">
      <c r="A32" s="732" t="s">
        <v>156</v>
      </c>
      <c r="B32" s="733"/>
      <c r="C32" s="14"/>
      <c r="D32" s="42"/>
      <c r="E32" s="42"/>
      <c r="F32" s="14"/>
      <c r="G32" s="14"/>
      <c r="H32" s="14"/>
      <c r="I32" s="14"/>
      <c r="J32" s="104">
        <f>SUM(F32:I32)</f>
        <v>0</v>
      </c>
      <c r="K32" s="2"/>
      <c r="L32" s="2"/>
      <c r="M32" s="2"/>
      <c r="N32" s="2"/>
      <c r="O32" s="2"/>
      <c r="P32" s="2"/>
      <c r="Q32" s="2"/>
      <c r="R32" s="2"/>
      <c r="S32" s="2"/>
    </row>
    <row r="33" spans="1:19" ht="11.25">
      <c r="A33" s="732" t="s">
        <v>85</v>
      </c>
      <c r="B33" s="733"/>
      <c r="C33" s="14"/>
      <c r="D33" s="42"/>
      <c r="E33" s="42"/>
      <c r="F33" s="14"/>
      <c r="G33" s="14"/>
      <c r="H33" s="14"/>
      <c r="I33" s="14"/>
      <c r="J33" s="104">
        <f>SUM(F33:I33)</f>
        <v>0</v>
      </c>
      <c r="K33" s="2"/>
      <c r="L33" s="2"/>
      <c r="M33" s="2"/>
      <c r="N33" s="2"/>
      <c r="O33" s="2"/>
      <c r="P33" s="2"/>
      <c r="Q33" s="2"/>
      <c r="R33" s="2"/>
      <c r="S33" s="2"/>
    </row>
    <row r="34" spans="1:19" ht="12" thickBot="1">
      <c r="A34" s="734" t="s">
        <v>85</v>
      </c>
      <c r="B34" s="735"/>
      <c r="C34" s="18"/>
      <c r="D34" s="43"/>
      <c r="E34" s="43"/>
      <c r="F34" s="18"/>
      <c r="G34" s="18"/>
      <c r="H34" s="18"/>
      <c r="I34" s="18"/>
      <c r="J34" s="105">
        <f>SUM(F34:I34)</f>
        <v>0</v>
      </c>
      <c r="K34" s="2"/>
      <c r="L34" s="2"/>
      <c r="M34" s="2"/>
      <c r="N34" s="2"/>
      <c r="O34" s="2"/>
      <c r="P34" s="2"/>
      <c r="Q34" s="2"/>
      <c r="R34" s="2"/>
      <c r="S34" s="2"/>
    </row>
    <row r="35" spans="1:19" ht="12.75" thickTop="1" thickBot="1">
      <c r="A35" s="740" t="s">
        <v>22</v>
      </c>
      <c r="B35" s="741"/>
      <c r="C35" s="102">
        <f>SUM(C32:C34)</f>
        <v>0</v>
      </c>
      <c r="D35" s="44"/>
      <c r="E35" s="44"/>
      <c r="F35" s="102">
        <f>SUM(F32:F34)</f>
        <v>0</v>
      </c>
      <c r="G35" s="102">
        <f>SUM(G32:G34)</f>
        <v>0</v>
      </c>
      <c r="H35" s="102">
        <f>SUM(H32:H34)</f>
        <v>0</v>
      </c>
      <c r="I35" s="102">
        <f>SUM(I32:I34)</f>
        <v>0</v>
      </c>
      <c r="J35" s="103">
        <f>SUM(F35:I35)</f>
        <v>0</v>
      </c>
      <c r="K35" s="2"/>
      <c r="L35" s="2"/>
      <c r="M35" s="2"/>
      <c r="N35" s="2"/>
      <c r="O35" s="2"/>
      <c r="P35" s="2"/>
      <c r="Q35" s="2"/>
      <c r="R35" s="2"/>
      <c r="S35" s="2"/>
    </row>
    <row r="36" spans="1:19" ht="11.25">
      <c r="A36" s="730" t="s">
        <v>84</v>
      </c>
      <c r="B36" s="731"/>
      <c r="C36" s="111"/>
      <c r="D36" s="111"/>
      <c r="E36" s="111"/>
      <c r="F36" s="111"/>
      <c r="G36" s="111"/>
      <c r="H36" s="111"/>
      <c r="I36" s="111"/>
      <c r="J36" s="101"/>
      <c r="K36" s="2"/>
      <c r="L36" s="2"/>
      <c r="M36" s="2"/>
      <c r="N36" s="2"/>
      <c r="O36" s="2"/>
      <c r="P36" s="2"/>
      <c r="Q36" s="2"/>
      <c r="R36" s="2"/>
      <c r="S36" s="2"/>
    </row>
    <row r="37" spans="1:19" ht="11.25">
      <c r="A37" s="732" t="s">
        <v>157</v>
      </c>
      <c r="B37" s="733"/>
      <c r="C37" s="14"/>
      <c r="D37" s="14"/>
      <c r="E37" s="14"/>
      <c r="F37" s="14"/>
      <c r="G37" s="14"/>
      <c r="H37" s="14"/>
      <c r="I37" s="14"/>
      <c r="J37" s="104">
        <f>SUM(D37:I37)</f>
        <v>0</v>
      </c>
      <c r="K37" s="2"/>
      <c r="L37" s="2"/>
      <c r="M37" s="2"/>
      <c r="N37" s="2"/>
      <c r="O37" s="2"/>
      <c r="P37" s="2"/>
      <c r="Q37" s="2"/>
      <c r="R37" s="2"/>
      <c r="S37" s="2"/>
    </row>
    <row r="38" spans="1:19" ht="11.25">
      <c r="A38" s="732" t="s">
        <v>158</v>
      </c>
      <c r="B38" s="733"/>
      <c r="C38" s="14"/>
      <c r="D38" s="14"/>
      <c r="E38" s="14"/>
      <c r="F38" s="14"/>
      <c r="G38" s="14"/>
      <c r="H38" s="14"/>
      <c r="I38" s="14"/>
      <c r="J38" s="104">
        <f>SUM(D38:I38)</f>
        <v>0</v>
      </c>
      <c r="K38" s="2"/>
      <c r="L38" s="2"/>
      <c r="M38" s="2"/>
      <c r="N38" s="2"/>
      <c r="O38" s="2"/>
      <c r="P38" s="2"/>
      <c r="Q38" s="2"/>
      <c r="R38" s="2"/>
      <c r="S38" s="2"/>
    </row>
    <row r="39" spans="1:19" ht="12" thickBot="1">
      <c r="A39" s="734" t="s">
        <v>403</v>
      </c>
      <c r="B39" s="735"/>
      <c r="C39" s="18">
        <v>133386.375</v>
      </c>
      <c r="D39" s="18"/>
      <c r="E39" s="18">
        <v>9181</v>
      </c>
      <c r="F39" s="18"/>
      <c r="G39" s="18"/>
      <c r="H39" s="18"/>
      <c r="I39" s="18"/>
      <c r="J39" s="105">
        <f>SUM(D39:I39)</f>
        <v>9181</v>
      </c>
      <c r="K39" s="2"/>
      <c r="L39" s="2"/>
      <c r="M39" s="2"/>
      <c r="N39" s="2"/>
      <c r="O39" s="2"/>
      <c r="P39" s="2"/>
      <c r="Q39" s="2"/>
      <c r="R39" s="2"/>
      <c r="S39" s="2"/>
    </row>
    <row r="40" spans="1:19" ht="12.75" thickTop="1" thickBot="1">
      <c r="A40" s="736" t="s">
        <v>23</v>
      </c>
      <c r="B40" s="737"/>
      <c r="C40" s="108">
        <f t="shared" ref="C40:I40" si="2">SUM(C37:C39)</f>
        <v>133386.375</v>
      </c>
      <c r="D40" s="108">
        <f t="shared" si="2"/>
        <v>0</v>
      </c>
      <c r="E40" s="108">
        <f t="shared" si="2"/>
        <v>9181</v>
      </c>
      <c r="F40" s="108">
        <f t="shared" si="2"/>
        <v>0</v>
      </c>
      <c r="G40" s="108">
        <f t="shared" si="2"/>
        <v>0</v>
      </c>
      <c r="H40" s="108">
        <f t="shared" si="2"/>
        <v>0</v>
      </c>
      <c r="I40" s="108">
        <f t="shared" si="2"/>
        <v>0</v>
      </c>
      <c r="J40" s="109">
        <f>SUM(D40:I40)</f>
        <v>9181</v>
      </c>
      <c r="K40" s="2"/>
      <c r="L40" s="2"/>
      <c r="M40" s="2"/>
      <c r="N40" s="2"/>
      <c r="O40" s="2"/>
      <c r="P40" s="2"/>
      <c r="Q40" s="2"/>
      <c r="R40" s="2"/>
      <c r="S40" s="2"/>
    </row>
    <row r="41" spans="1:19" ht="12" thickTop="1">
      <c r="A41" s="738" t="s">
        <v>15</v>
      </c>
      <c r="B41" s="739"/>
      <c r="C41" s="484">
        <f t="shared" ref="C41:I41" si="3">ROUNDUP((C10+C15+C20+C25+C30+C35+C40),0)</f>
        <v>133387</v>
      </c>
      <c r="D41" s="484">
        <f t="shared" si="3"/>
        <v>0</v>
      </c>
      <c r="E41" s="484">
        <f t="shared" si="3"/>
        <v>9181</v>
      </c>
      <c r="F41" s="484">
        <f t="shared" si="3"/>
        <v>0</v>
      </c>
      <c r="G41" s="484">
        <f t="shared" si="3"/>
        <v>0</v>
      </c>
      <c r="H41" s="484">
        <f t="shared" si="3"/>
        <v>0</v>
      </c>
      <c r="I41" s="484">
        <f t="shared" si="3"/>
        <v>0</v>
      </c>
      <c r="J41" s="485">
        <f>SUM(D41:I41)</f>
        <v>9181</v>
      </c>
      <c r="K41" s="2"/>
      <c r="L41" s="2"/>
      <c r="M41" s="2"/>
      <c r="N41" s="2"/>
      <c r="O41" s="2"/>
      <c r="P41" s="2"/>
      <c r="Q41" s="2"/>
      <c r="R41" s="2"/>
      <c r="S41" s="2"/>
    </row>
    <row r="42" spans="1:19" s="481" customFormat="1" ht="38.25" customHeight="1">
      <c r="A42" s="727" t="s">
        <v>296</v>
      </c>
      <c r="B42" s="728"/>
      <c r="C42" s="728"/>
      <c r="D42" s="728"/>
      <c r="E42" s="728"/>
      <c r="F42" s="728"/>
      <c r="G42" s="728"/>
      <c r="H42" s="728"/>
      <c r="I42" s="728"/>
      <c r="J42" s="729"/>
    </row>
    <row r="43" spans="1:19" ht="12" customHeight="1">
      <c r="A43" s="722"/>
      <c r="B43" s="722"/>
      <c r="D43" s="725">
        <v>45214</v>
      </c>
      <c r="E43" s="725"/>
      <c r="G43" s="714" t="s">
        <v>396</v>
      </c>
      <c r="H43" s="714"/>
      <c r="I43" s="714"/>
      <c r="J43" s="714"/>
    </row>
    <row r="44" spans="1:19" ht="9.75" customHeight="1">
      <c r="A44" s="723"/>
      <c r="B44" s="723"/>
      <c r="D44" s="726"/>
      <c r="E44" s="726"/>
      <c r="G44" s="715"/>
      <c r="H44" s="715"/>
      <c r="I44" s="715"/>
      <c r="J44" s="715"/>
    </row>
    <row r="45" spans="1:19" ht="14.25">
      <c r="A45" s="724" t="s">
        <v>292</v>
      </c>
      <c r="B45" s="724"/>
      <c r="C45" s="504"/>
      <c r="D45" s="724" t="s">
        <v>9</v>
      </c>
      <c r="E45" s="724"/>
      <c r="F45" s="77"/>
      <c r="G45" s="724" t="s">
        <v>95</v>
      </c>
      <c r="H45" s="724"/>
      <c r="I45" s="724"/>
      <c r="J45" s="724"/>
    </row>
    <row r="46" spans="1:19" ht="11.25">
      <c r="B46" s="16"/>
      <c r="I46" s="45"/>
      <c r="J46" s="46" t="str">
        <f>'Invoice - Summary Page'!L32</f>
        <v>Rev.10/11/22 DHCS/LGFD</v>
      </c>
      <c r="K46" s="2"/>
      <c r="L46" s="2"/>
      <c r="M46" s="2"/>
      <c r="N46" s="2"/>
      <c r="O46" s="2"/>
      <c r="P46" s="2"/>
      <c r="Q46" s="2"/>
      <c r="R46" s="2"/>
      <c r="S46" s="2"/>
    </row>
    <row r="47" spans="1:19" ht="11.25">
      <c r="B47" s="16"/>
      <c r="K47" s="2"/>
      <c r="L47" s="2"/>
      <c r="M47" s="2"/>
      <c r="N47" s="2"/>
      <c r="O47" s="2"/>
      <c r="P47" s="2"/>
      <c r="Q47" s="2"/>
      <c r="R47" s="2"/>
      <c r="S47" s="2"/>
    </row>
    <row r="48" spans="1:19" ht="11.25">
      <c r="B48" s="16"/>
      <c r="K48" s="2"/>
      <c r="L48" s="2"/>
      <c r="M48" s="2"/>
      <c r="N48" s="2"/>
      <c r="O48" s="2"/>
      <c r="P48" s="2"/>
      <c r="Q48" s="2"/>
      <c r="R48" s="2"/>
      <c r="S48" s="2"/>
    </row>
    <row r="49" spans="2:19" ht="11.25">
      <c r="B49" s="16"/>
      <c r="K49" s="2"/>
      <c r="L49" s="2"/>
      <c r="M49" s="2"/>
      <c r="N49" s="2"/>
      <c r="O49" s="2"/>
      <c r="P49" s="2"/>
      <c r="Q49" s="2"/>
      <c r="R49" s="2"/>
      <c r="S49" s="2"/>
    </row>
    <row r="50" spans="2:19" ht="11.25">
      <c r="B50" s="16"/>
      <c r="K50" s="2"/>
      <c r="L50" s="2"/>
      <c r="M50" s="2"/>
      <c r="N50" s="2"/>
      <c r="O50" s="2"/>
      <c r="P50" s="2"/>
      <c r="Q50" s="2"/>
      <c r="R50" s="2"/>
      <c r="S50" s="2"/>
    </row>
    <row r="51" spans="2:19" ht="11.25">
      <c r="B51" s="16"/>
      <c r="K51" s="2"/>
      <c r="L51" s="2"/>
      <c r="M51" s="2"/>
      <c r="N51" s="2"/>
      <c r="O51" s="2"/>
      <c r="P51" s="2"/>
      <c r="Q51" s="2"/>
      <c r="R51" s="2"/>
      <c r="S51" s="2"/>
    </row>
    <row r="52" spans="2:19" ht="11.25">
      <c r="B52" s="16"/>
      <c r="K52" s="2"/>
      <c r="L52" s="2"/>
      <c r="M52" s="2"/>
      <c r="N52" s="2"/>
      <c r="O52" s="2"/>
      <c r="P52" s="2"/>
      <c r="Q52" s="2"/>
      <c r="R52" s="2"/>
      <c r="S52" s="2"/>
    </row>
    <row r="53" spans="2:19" ht="11.25">
      <c r="B53" s="16"/>
      <c r="K53" s="2"/>
      <c r="L53" s="2"/>
      <c r="M53" s="2"/>
      <c r="N53" s="2"/>
      <c r="O53" s="2"/>
      <c r="P53" s="2"/>
      <c r="Q53" s="2"/>
      <c r="R53" s="2"/>
      <c r="S53" s="2"/>
    </row>
    <row r="54" spans="2:19" ht="11.25">
      <c r="B54" s="16"/>
      <c r="K54" s="2"/>
      <c r="L54" s="2"/>
      <c r="M54" s="2"/>
      <c r="N54" s="2"/>
      <c r="O54" s="2"/>
      <c r="P54" s="2"/>
      <c r="Q54" s="2"/>
      <c r="R54" s="2"/>
      <c r="S54" s="2"/>
    </row>
    <row r="55" spans="2:19" ht="11.25">
      <c r="B55" s="16"/>
      <c r="K55" s="2"/>
      <c r="L55" s="2"/>
      <c r="M55" s="2"/>
      <c r="N55" s="2"/>
      <c r="O55" s="2"/>
      <c r="P55" s="2"/>
      <c r="Q55" s="2"/>
      <c r="R55" s="2"/>
      <c r="S55" s="2"/>
    </row>
    <row r="56" spans="2:19" ht="11.25">
      <c r="B56" s="16"/>
    </row>
    <row r="57" spans="2:19" ht="11.25">
      <c r="B57" s="16"/>
    </row>
    <row r="58" spans="2:19" ht="30" customHeight="1">
      <c r="B58" s="16"/>
    </row>
    <row r="59" spans="2:19" ht="30" customHeight="1">
      <c r="B59" s="16"/>
    </row>
    <row r="60" spans="2:19" ht="30" customHeight="1">
      <c r="B60" s="16"/>
      <c r="K60" s="2"/>
      <c r="L60" s="2"/>
      <c r="M60" s="2"/>
      <c r="N60" s="2"/>
      <c r="O60" s="2"/>
      <c r="P60" s="2"/>
      <c r="Q60" s="2"/>
      <c r="R60" s="2"/>
      <c r="S60" s="2"/>
    </row>
    <row r="61" spans="2:19" ht="30" customHeight="1">
      <c r="B61" s="16"/>
      <c r="K61" s="2"/>
      <c r="L61" s="2"/>
      <c r="M61" s="2"/>
      <c r="N61" s="2"/>
      <c r="O61" s="2"/>
      <c r="P61" s="2"/>
      <c r="Q61" s="2"/>
      <c r="R61" s="2"/>
      <c r="S61" s="2"/>
    </row>
    <row r="62" spans="2:19" ht="30" customHeight="1">
      <c r="B62" s="16"/>
      <c r="K62" s="2"/>
      <c r="L62" s="2"/>
      <c r="M62" s="2"/>
      <c r="N62" s="2"/>
      <c r="O62" s="2"/>
      <c r="P62" s="2"/>
      <c r="Q62" s="2"/>
      <c r="R62" s="2"/>
      <c r="S62" s="2"/>
    </row>
    <row r="63" spans="2:19" ht="4.9000000000000004" customHeight="1">
      <c r="B63" s="16"/>
      <c r="K63" s="2"/>
      <c r="L63" s="2"/>
      <c r="M63" s="2"/>
      <c r="N63" s="2"/>
      <c r="O63" s="2"/>
      <c r="P63" s="2"/>
      <c r="Q63" s="2"/>
      <c r="R63" s="2"/>
      <c r="S63" s="2"/>
    </row>
    <row r="64" spans="2:19" ht="4.9000000000000004" customHeight="1">
      <c r="B64" s="16"/>
      <c r="K64" s="2"/>
      <c r="L64" s="2"/>
      <c r="M64" s="2"/>
      <c r="N64" s="2"/>
      <c r="O64" s="2"/>
      <c r="P64" s="2"/>
      <c r="Q64" s="2"/>
      <c r="R64" s="2"/>
      <c r="S64" s="2"/>
    </row>
    <row r="65" spans="2:19" ht="30" customHeight="1">
      <c r="B65" s="16"/>
      <c r="K65" s="2"/>
      <c r="L65" s="2"/>
      <c r="M65" s="2"/>
      <c r="N65" s="2"/>
      <c r="O65" s="2"/>
      <c r="P65" s="2"/>
      <c r="Q65" s="2"/>
      <c r="R65" s="2"/>
      <c r="S65" s="2"/>
    </row>
    <row r="66" spans="2:19" ht="4.9000000000000004" customHeight="1">
      <c r="B66" s="16"/>
      <c r="K66" s="2"/>
      <c r="L66" s="2"/>
      <c r="M66" s="2"/>
      <c r="N66" s="2"/>
      <c r="O66" s="2"/>
      <c r="P66" s="2"/>
      <c r="Q66" s="2"/>
      <c r="R66" s="2"/>
      <c r="S66" s="2"/>
    </row>
    <row r="67" spans="2:19" ht="30" customHeight="1">
      <c r="B67" s="16"/>
      <c r="K67" s="2"/>
      <c r="L67" s="2"/>
      <c r="M67" s="2"/>
      <c r="N67" s="2"/>
      <c r="O67" s="2"/>
      <c r="P67" s="2"/>
      <c r="Q67" s="2"/>
      <c r="R67" s="2"/>
      <c r="S67" s="2"/>
    </row>
    <row r="68" spans="2:19" ht="4.9000000000000004" customHeight="1">
      <c r="B68" s="16"/>
      <c r="K68" s="2"/>
      <c r="L68" s="2"/>
      <c r="M68" s="2"/>
      <c r="N68" s="2"/>
      <c r="O68" s="2"/>
      <c r="P68" s="2"/>
      <c r="Q68" s="2"/>
      <c r="R68" s="2"/>
      <c r="S68" s="2"/>
    </row>
    <row r="69" spans="2:19" ht="30" customHeight="1">
      <c r="B69" s="16"/>
      <c r="K69" s="2"/>
      <c r="L69" s="2"/>
      <c r="M69" s="2"/>
      <c r="N69" s="2"/>
      <c r="O69" s="2"/>
      <c r="P69" s="2"/>
      <c r="Q69" s="2"/>
      <c r="R69" s="2"/>
      <c r="S69" s="2"/>
    </row>
    <row r="70" spans="2:19" ht="4.9000000000000004" customHeight="1">
      <c r="B70" s="16"/>
      <c r="K70" s="2"/>
      <c r="L70" s="2"/>
      <c r="M70" s="2"/>
      <c r="N70" s="2"/>
      <c r="O70" s="2"/>
      <c r="P70" s="2"/>
      <c r="Q70" s="2"/>
      <c r="R70" s="2"/>
      <c r="S70" s="2"/>
    </row>
    <row r="71" spans="2:19" ht="30" customHeight="1">
      <c r="B71" s="16"/>
      <c r="K71" s="2"/>
      <c r="L71" s="2"/>
      <c r="M71" s="2"/>
      <c r="N71" s="2"/>
      <c r="O71" s="2"/>
      <c r="P71" s="2"/>
      <c r="Q71" s="2"/>
      <c r="R71" s="2"/>
      <c r="S71" s="2"/>
    </row>
    <row r="72" spans="2:19" ht="30" customHeight="1">
      <c r="B72" s="16"/>
      <c r="K72" s="2"/>
      <c r="L72" s="2"/>
      <c r="M72" s="2"/>
      <c r="N72" s="2"/>
      <c r="O72" s="2"/>
      <c r="P72" s="2"/>
      <c r="Q72" s="2"/>
      <c r="R72" s="2"/>
      <c r="S72" s="2"/>
    </row>
    <row r="73" spans="2:19" ht="30" customHeight="1">
      <c r="B73" s="16"/>
      <c r="K73" s="2"/>
      <c r="L73" s="2"/>
      <c r="M73" s="2"/>
      <c r="N73" s="2"/>
      <c r="O73" s="2"/>
      <c r="P73" s="2"/>
      <c r="Q73" s="2"/>
      <c r="R73" s="2"/>
      <c r="S73" s="2"/>
    </row>
    <row r="74" spans="2:19" ht="30" customHeight="1">
      <c r="B74" s="16"/>
      <c r="K74" s="2"/>
      <c r="L74" s="2"/>
      <c r="M74" s="2"/>
      <c r="N74" s="2"/>
      <c r="O74" s="2"/>
      <c r="P74" s="2"/>
      <c r="Q74" s="2"/>
      <c r="R74" s="2"/>
      <c r="S74" s="2"/>
    </row>
    <row r="75" spans="2:19" ht="30" customHeight="1">
      <c r="B75" s="16"/>
    </row>
    <row r="76" spans="2:19" ht="30" customHeight="1">
      <c r="B76" s="16"/>
    </row>
    <row r="77" spans="2:19" ht="30" customHeight="1">
      <c r="B77" s="16"/>
    </row>
    <row r="78" spans="2:19" ht="30" customHeight="1">
      <c r="B78" s="16"/>
    </row>
    <row r="79" spans="2:19" ht="4.9000000000000004" customHeight="1">
      <c r="B79" s="16"/>
      <c r="K79" s="2"/>
      <c r="L79" s="2"/>
      <c r="M79" s="2"/>
      <c r="N79" s="2"/>
      <c r="O79" s="2"/>
      <c r="P79" s="2"/>
      <c r="Q79" s="2"/>
      <c r="R79" s="2"/>
      <c r="S79" s="2"/>
    </row>
    <row r="80" spans="2:19" ht="30" customHeight="1">
      <c r="B80" s="16"/>
      <c r="K80" s="2"/>
      <c r="L80" s="2"/>
      <c r="M80" s="2"/>
      <c r="N80" s="2"/>
      <c r="O80" s="2"/>
      <c r="P80" s="2"/>
      <c r="Q80" s="2"/>
      <c r="R80" s="2"/>
      <c r="S80" s="2"/>
    </row>
    <row r="81" spans="2:19" ht="22.9" customHeight="1">
      <c r="B81" s="16"/>
      <c r="K81" s="2"/>
      <c r="L81" s="2"/>
      <c r="M81" s="2"/>
      <c r="N81" s="2"/>
      <c r="O81" s="2"/>
      <c r="P81" s="2"/>
      <c r="Q81" s="2"/>
      <c r="R81" s="2"/>
      <c r="S81" s="2"/>
    </row>
    <row r="82" spans="2:19" ht="22.9" customHeight="1">
      <c r="B82" s="16"/>
      <c r="K82" s="2"/>
      <c r="L82" s="2"/>
      <c r="M82" s="2"/>
      <c r="N82" s="2"/>
      <c r="O82" s="2"/>
      <c r="P82" s="2"/>
      <c r="Q82" s="2"/>
      <c r="R82" s="2"/>
      <c r="S82" s="2"/>
    </row>
    <row r="83" spans="2:19" ht="22.9" customHeight="1">
      <c r="B83" s="16"/>
      <c r="K83" s="2"/>
      <c r="L83" s="2"/>
      <c r="M83" s="2"/>
      <c r="N83" s="2"/>
      <c r="O83" s="2"/>
      <c r="P83" s="2"/>
      <c r="Q83" s="2"/>
      <c r="R83" s="2"/>
      <c r="S83" s="2"/>
    </row>
    <row r="84" spans="2:19" ht="22.9" customHeight="1">
      <c r="B84" s="16"/>
      <c r="K84" s="2"/>
      <c r="L84" s="2"/>
      <c r="M84" s="2"/>
      <c r="N84" s="2"/>
      <c r="O84" s="2"/>
      <c r="P84" s="2"/>
      <c r="Q84" s="2"/>
      <c r="R84" s="2"/>
      <c r="S84" s="2"/>
    </row>
    <row r="85" spans="2:19" ht="22.9" customHeight="1">
      <c r="B85" s="16"/>
      <c r="K85" s="2"/>
      <c r="L85" s="2"/>
      <c r="M85" s="2"/>
      <c r="N85" s="2"/>
      <c r="O85" s="2"/>
      <c r="P85" s="2"/>
      <c r="Q85" s="2"/>
      <c r="R85" s="2"/>
      <c r="S85" s="2"/>
    </row>
    <row r="86" spans="2:19" ht="22.9" customHeight="1">
      <c r="B86" s="16"/>
    </row>
    <row r="87" spans="2:19" ht="4.9000000000000004" customHeight="1">
      <c r="B87" s="16"/>
    </row>
    <row r="88" spans="2:19" ht="22.9" customHeight="1">
      <c r="B88" s="16"/>
    </row>
    <row r="89" spans="2:19" ht="4.9000000000000004" customHeight="1">
      <c r="B89" s="16"/>
    </row>
    <row r="90" spans="2:19" ht="22.9" customHeight="1">
      <c r="B90" s="16"/>
    </row>
    <row r="91" spans="2:19" ht="4.9000000000000004" customHeight="1">
      <c r="B91" s="16"/>
    </row>
    <row r="92" spans="2:19" ht="22.9" customHeight="1">
      <c r="B92" s="16"/>
    </row>
    <row r="93" spans="2:19" ht="3" customHeight="1">
      <c r="B93" s="16"/>
    </row>
    <row r="94" spans="2:19" ht="22.9" customHeight="1">
      <c r="B94" s="16"/>
    </row>
    <row r="95" spans="2:19" ht="22.9" customHeight="1">
      <c r="B95" s="16"/>
    </row>
    <row r="96" spans="2:19" ht="22.9" customHeight="1">
      <c r="B96" s="16"/>
    </row>
    <row r="97" spans="2:2" ht="22.9" customHeight="1">
      <c r="B97" s="16"/>
    </row>
    <row r="98" spans="2:2" ht="22.9" customHeight="1">
      <c r="B98" s="16"/>
    </row>
    <row r="99" spans="2:2" ht="22.9" customHeight="1">
      <c r="B99" s="16"/>
    </row>
    <row r="100" spans="2:2" ht="22.9" customHeight="1">
      <c r="B100" s="16"/>
    </row>
    <row r="101" spans="2:2" ht="22.9" customHeight="1">
      <c r="B101" s="16"/>
    </row>
    <row r="102" spans="2:2" ht="22.9" customHeight="1">
      <c r="B102" s="16"/>
    </row>
    <row r="103" spans="2:2" ht="22.9" customHeight="1">
      <c r="B103" s="16"/>
    </row>
    <row r="104" spans="2:2" ht="22.9" customHeight="1">
      <c r="B104" s="16"/>
    </row>
    <row r="105" spans="2:2" ht="22.9" customHeight="1">
      <c r="B105" s="16"/>
    </row>
    <row r="106" spans="2:2" ht="22.9" customHeight="1">
      <c r="B106" s="16"/>
    </row>
    <row r="107" spans="2:2" ht="22.9" customHeight="1">
      <c r="B107" s="16"/>
    </row>
    <row r="108" spans="2:2" ht="22.9" customHeight="1">
      <c r="B108" s="16"/>
    </row>
    <row r="109" spans="2:2" ht="22.9" customHeight="1">
      <c r="B109" s="16"/>
    </row>
    <row r="110" spans="2:2" ht="22.9" customHeight="1">
      <c r="B110" s="16"/>
    </row>
    <row r="111" spans="2:2" ht="22.9" customHeight="1">
      <c r="B111" s="16"/>
    </row>
    <row r="112" spans="2:2" ht="3" customHeight="1">
      <c r="B112" s="16"/>
    </row>
    <row r="113" spans="2:2" ht="22.9" customHeight="1">
      <c r="B113" s="16"/>
    </row>
  </sheetData>
  <sheetProtection algorithmName="SHA-512" hashValue="EM9yszjoxNu6q9yg/qDe74JHpLwGx0QHZfW7cDz4QrTVXczl4QJX++DlIfenEqRQWAbXKXJNQvbgqwqw48P+mw==" saltValue="THJ7IZyrprFStwMQnu5xEg==" spinCount="100000" sheet="1" selectLockedCells="1"/>
  <mergeCells count="51">
    <mergeCell ref="A6:B6"/>
    <mergeCell ref="A7:B7"/>
    <mergeCell ref="A8:B8"/>
    <mergeCell ref="A9:B9"/>
    <mergeCell ref="A11:B11"/>
    <mergeCell ref="A10:B10"/>
    <mergeCell ref="F1:G1"/>
    <mergeCell ref="F2:G2"/>
    <mergeCell ref="F3:G3"/>
    <mergeCell ref="H1:J1"/>
    <mergeCell ref="H2:J2"/>
    <mergeCell ref="H3:J3"/>
    <mergeCell ref="A12:B12"/>
    <mergeCell ref="A13:B13"/>
    <mergeCell ref="A14:B14"/>
    <mergeCell ref="A15:B15"/>
    <mergeCell ref="A16:B16"/>
    <mergeCell ref="A17:B17"/>
    <mergeCell ref="A19:B19"/>
    <mergeCell ref="A18:B18"/>
    <mergeCell ref="A20:B20"/>
    <mergeCell ref="A21:B21"/>
    <mergeCell ref="A23:B23"/>
    <mergeCell ref="A35:B35"/>
    <mergeCell ref="A24:B24"/>
    <mergeCell ref="A25:B25"/>
    <mergeCell ref="A26:B26"/>
    <mergeCell ref="A27:B27"/>
    <mergeCell ref="A28:B28"/>
    <mergeCell ref="A29:B29"/>
    <mergeCell ref="A30:B30"/>
    <mergeCell ref="A31:B31"/>
    <mergeCell ref="A32:B32"/>
    <mergeCell ref="A33:B33"/>
    <mergeCell ref="A34:B34"/>
    <mergeCell ref="G43:J44"/>
    <mergeCell ref="A4:B5"/>
    <mergeCell ref="C4:C5"/>
    <mergeCell ref="A43:B44"/>
    <mergeCell ref="A45:B45"/>
    <mergeCell ref="D45:E45"/>
    <mergeCell ref="D43:E44"/>
    <mergeCell ref="G45:J45"/>
    <mergeCell ref="A42:J42"/>
    <mergeCell ref="A36:B36"/>
    <mergeCell ref="A37:B37"/>
    <mergeCell ref="A38:B38"/>
    <mergeCell ref="A39:B39"/>
    <mergeCell ref="A40:B40"/>
    <mergeCell ref="A41:B41"/>
    <mergeCell ref="A22:B22"/>
  </mergeCells>
  <printOptions horizontalCentered="1"/>
  <pageMargins left="0.15" right="0.15" top="0.78374999999999995" bottom="0.18" header="0.28875000000000001" footer="0.62"/>
  <pageSetup scale="94" orientation="landscape" r:id="rId1"/>
  <headerFooter alignWithMargins="0">
    <oddHeader>&amp;C&amp;"SWISS,Bold"COUNTY-BASED MEDI-CAL ADMINISTRATIVE ACTIVITIES (CMAA) - INVOICE DETAIL
Funding/Revenue Sources Worksheet</oddHeader>
  </headerFooter>
  <ignoredErrors>
    <ignoredError sqref="B1 B2:B3 H1:H3 C10" unlockedFormula="1"/>
    <ignoredError sqref="J37:J39" formulaRange="1"/>
  </ignoredErrors>
  <drawing r:id="rId2"/>
  <legacyDrawing r:id="rId3"/>
  <controls>
    <mc:AlternateContent xmlns:mc="http://schemas.openxmlformats.org/markup-compatibility/2006">
      <mc:Choice Requires="x14">
        <control shapeId="14343" r:id="rId4" name="AddOther">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43" r:id="rId4" name="AddOther"/>
      </mc:Fallback>
    </mc:AlternateContent>
    <mc:AlternateContent xmlns:mc="http://schemas.openxmlformats.org/markup-compatibility/2006">
      <mc:Choice Requires="x14">
        <control shapeId="14342" r:id="rId6" name="AddFees">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42" r:id="rId6" name="AddFees"/>
      </mc:Fallback>
    </mc:AlternateContent>
    <mc:AlternateContent xmlns:mc="http://schemas.openxmlformats.org/markup-compatibility/2006">
      <mc:Choice Requires="x14">
        <control shapeId="14341" r:id="rId7" name="AddInsurance">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41" r:id="rId7" name="AddInsurance"/>
      </mc:Fallback>
    </mc:AlternateContent>
    <mc:AlternateContent xmlns:mc="http://schemas.openxmlformats.org/markup-compatibility/2006">
      <mc:Choice Requires="x14">
        <control shapeId="14340" r:id="rId8" name="AddMedicare">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40" r:id="rId8" name="AddMedicare"/>
      </mc:Fallback>
    </mc:AlternateContent>
    <mc:AlternateContent xmlns:mc="http://schemas.openxmlformats.org/markup-compatibility/2006">
      <mc:Choice Requires="x14">
        <control shapeId="14339" r:id="rId9" name="AddGeneral">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39" r:id="rId9" name="AddGeneral"/>
      </mc:Fallback>
    </mc:AlternateContent>
    <mc:AlternateContent xmlns:mc="http://schemas.openxmlformats.org/markup-compatibility/2006">
      <mc:Choice Requires="x14">
        <control shapeId="14338" r:id="rId10" name="AddGrants">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38" r:id="rId10" name="AddGrants"/>
      </mc:Fallback>
    </mc:AlternateContent>
    <mc:AlternateContent xmlns:mc="http://schemas.openxmlformats.org/markup-compatibility/2006">
      <mc:Choice Requires="x14">
        <control shapeId="14337" r:id="rId11" name="AddMediCal">
          <controlPr print="0" autoLine="0" r:id="rId5">
            <anchor moveWithCells="1">
              <from>
                <xdr:col>1</xdr:col>
                <xdr:colOff>0</xdr:colOff>
                <xdr:row>0</xdr:row>
                <xdr:rowOff>0</xdr:rowOff>
              </from>
              <to>
                <xdr:col>1</xdr:col>
                <xdr:colOff>19050</xdr:colOff>
                <xdr:row>0</xdr:row>
                <xdr:rowOff>9525</xdr:rowOff>
              </to>
            </anchor>
          </controlPr>
        </control>
      </mc:Choice>
      <mc:Fallback>
        <control shapeId="14337" r:id="rId11" name="AddMediCal"/>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P42"/>
  <sheetViews>
    <sheetView view="pageBreakPreview" zoomScale="79" zoomScaleNormal="100" zoomScaleSheetLayoutView="79" workbookViewId="0">
      <selection activeCell="G13" sqref="G13"/>
    </sheetView>
  </sheetViews>
  <sheetFormatPr defaultColWidth="8.88671875" defaultRowHeight="12.75"/>
  <cols>
    <col min="1" max="1" width="18.109375" style="77" customWidth="1"/>
    <col min="2" max="2" width="25.44140625" style="77" customWidth="1"/>
    <col min="3" max="8" width="12.77734375" style="77" customWidth="1"/>
    <col min="9" max="16384" width="8.88671875" style="77"/>
  </cols>
  <sheetData>
    <row r="1" spans="1:9" ht="15">
      <c r="A1" s="395" t="s">
        <v>25</v>
      </c>
      <c r="B1" s="561" t="str">
        <f>'Invoice - Summary Page'!D4</f>
        <v>ABC County</v>
      </c>
      <c r="C1" s="395"/>
      <c r="D1" s="395"/>
      <c r="E1" s="394"/>
      <c r="F1" s="394" t="s">
        <v>26</v>
      </c>
      <c r="G1" s="753" t="str">
        <f>'Invoice - Summary Page'!J4</f>
        <v>Veterans Services</v>
      </c>
      <c r="H1" s="753"/>
      <c r="I1" s="408"/>
    </row>
    <row r="2" spans="1:9">
      <c r="A2" s="395" t="s">
        <v>30</v>
      </c>
      <c r="B2" s="560" t="str">
        <f>'Invoice - Summary Page'!D6</f>
        <v>DHCS CMAA Evergreen PA-ABC</v>
      </c>
      <c r="C2" s="395"/>
      <c r="D2" s="395"/>
      <c r="E2" s="394"/>
      <c r="F2" s="394" t="s">
        <v>27</v>
      </c>
      <c r="G2" s="749" t="str">
        <f>'Invoice - Summary Page'!J6</f>
        <v>Veterans Services</v>
      </c>
      <c r="H2" s="749"/>
    </row>
    <row r="3" spans="1:9" ht="15.75" customHeight="1" thickBot="1">
      <c r="A3" s="395" t="s">
        <v>31</v>
      </c>
      <c r="B3" s="567" t="str">
        <f>'Invoice - Summary Page'!D8</f>
        <v>01/01/2023-03/31/2023</v>
      </c>
      <c r="C3" s="395"/>
      <c r="D3" s="395"/>
      <c r="E3" s="394"/>
      <c r="F3" s="394" t="s">
        <v>28</v>
      </c>
      <c r="G3" s="754" t="str">
        <f>'Invoice - Summary Page'!J8</f>
        <v>XX - XXXX - 2223 - 3</v>
      </c>
      <c r="H3" s="754"/>
    </row>
    <row r="4" spans="1:9" ht="13.5" customHeight="1" thickTop="1">
      <c r="A4" s="755" t="s">
        <v>261</v>
      </c>
      <c r="B4" s="756"/>
      <c r="C4" s="461" t="s">
        <v>166</v>
      </c>
      <c r="D4" s="462" t="s">
        <v>167</v>
      </c>
      <c r="E4" s="462" t="s">
        <v>168</v>
      </c>
      <c r="F4" s="462" t="s">
        <v>171</v>
      </c>
      <c r="G4" s="462" t="s">
        <v>172</v>
      </c>
      <c r="H4" s="463"/>
    </row>
    <row r="5" spans="1:9" ht="18" customHeight="1">
      <c r="A5" s="757"/>
      <c r="B5" s="758"/>
      <c r="C5" s="460" t="s">
        <v>3</v>
      </c>
      <c r="D5" s="357" t="s">
        <v>4</v>
      </c>
      <c r="E5" s="357" t="s">
        <v>86</v>
      </c>
      <c r="F5" s="459" t="s">
        <v>275</v>
      </c>
      <c r="G5" s="357" t="s">
        <v>173</v>
      </c>
      <c r="H5" s="464"/>
    </row>
    <row r="6" spans="1:9" ht="15" customHeight="1" thickBot="1">
      <c r="A6" s="759"/>
      <c r="B6" s="760"/>
      <c r="C6" s="465" t="s">
        <v>159</v>
      </c>
      <c r="D6" s="466" t="s">
        <v>159</v>
      </c>
      <c r="E6" s="466" t="s">
        <v>159</v>
      </c>
      <c r="F6" s="466" t="s">
        <v>272</v>
      </c>
      <c r="G6" s="466" t="s">
        <v>159</v>
      </c>
      <c r="H6" s="467"/>
    </row>
    <row r="7" spans="1:9" ht="14.25" thickTop="1" thickBot="1">
      <c r="A7" s="764" t="s">
        <v>255</v>
      </c>
      <c r="B7" s="765"/>
      <c r="C7" s="765"/>
      <c r="D7" s="765"/>
      <c r="E7" s="765"/>
      <c r="F7" s="765"/>
      <c r="G7" s="765"/>
      <c r="H7" s="468" t="s">
        <v>131</v>
      </c>
    </row>
    <row r="8" spans="1:9" ht="13.5" thickTop="1">
      <c r="A8" s="766" t="s">
        <v>256</v>
      </c>
      <c r="B8" s="767"/>
      <c r="C8" s="469"/>
      <c r="D8" s="469">
        <v>77345</v>
      </c>
      <c r="E8" s="470"/>
      <c r="F8" s="471"/>
      <c r="G8" s="472"/>
      <c r="H8" s="473">
        <f>SUM(C8:G8)</f>
        <v>77345</v>
      </c>
    </row>
    <row r="9" spans="1:9">
      <c r="A9" s="768" t="s">
        <v>177</v>
      </c>
      <c r="B9" s="769"/>
      <c r="C9" s="361"/>
      <c r="D9" s="361">
        <v>34795.300000000003</v>
      </c>
      <c r="E9" s="415"/>
      <c r="F9" s="416"/>
      <c r="G9" s="445"/>
      <c r="H9" s="474">
        <f>SUM(C9:G9)</f>
        <v>34795.300000000003</v>
      </c>
    </row>
    <row r="10" spans="1:9" ht="13.5" thickBot="1">
      <c r="A10" s="770" t="s">
        <v>257</v>
      </c>
      <c r="B10" s="771"/>
      <c r="C10" s="406"/>
      <c r="D10" s="475"/>
      <c r="E10" s="476"/>
      <c r="F10" s="477"/>
      <c r="G10" s="478"/>
      <c r="H10" s="479">
        <f>SUM(C10:G10)</f>
        <v>0</v>
      </c>
    </row>
    <row r="11" spans="1:9" ht="16.5" customHeight="1" thickTop="1" thickBot="1">
      <c r="A11" s="772" t="s">
        <v>258</v>
      </c>
      <c r="B11" s="773"/>
      <c r="C11" s="358">
        <f>SUM(C8:C10)</f>
        <v>0</v>
      </c>
      <c r="D11" s="358">
        <f>SUM(D8:D10)</f>
        <v>112140.3</v>
      </c>
      <c r="E11" s="433">
        <f>SUM(E8:E10)</f>
        <v>0</v>
      </c>
      <c r="F11" s="434"/>
      <c r="G11" s="446">
        <f>SUM(G8:G10)</f>
        <v>0</v>
      </c>
      <c r="H11" s="451">
        <f>SUM(H8:H10)</f>
        <v>112140.3</v>
      </c>
    </row>
    <row r="12" spans="1:9" ht="14.25" thickTop="1" thickBot="1">
      <c r="A12" s="761" t="s">
        <v>259</v>
      </c>
      <c r="B12" s="762"/>
      <c r="C12" s="762"/>
      <c r="D12" s="762"/>
      <c r="E12" s="762"/>
      <c r="F12" s="763"/>
      <c r="G12" s="762"/>
      <c r="H12" s="452" t="s">
        <v>131</v>
      </c>
    </row>
    <row r="13" spans="1:9" ht="13.15" customHeight="1" thickTop="1">
      <c r="A13" s="774" t="s">
        <v>404</v>
      </c>
      <c r="B13" s="775"/>
      <c r="C13" s="435"/>
      <c r="D13" s="435"/>
      <c r="E13" s="435">
        <v>6736.18</v>
      </c>
      <c r="F13" s="417"/>
      <c r="G13" s="447">
        <v>38158.590000000004</v>
      </c>
      <c r="H13" s="453">
        <f>SUM(C13:G13)</f>
        <v>44894.770000000004</v>
      </c>
    </row>
    <row r="14" spans="1:9" ht="13.15" customHeight="1">
      <c r="A14" s="782" t="s">
        <v>238</v>
      </c>
      <c r="B14" s="783"/>
      <c r="C14" s="436"/>
      <c r="D14" s="436"/>
      <c r="E14" s="436"/>
      <c r="F14" s="418"/>
      <c r="G14" s="448"/>
      <c r="H14" s="454">
        <f t="shared" ref="H14:H31" si="0">SUM(C14:G14)</f>
        <v>0</v>
      </c>
    </row>
    <row r="15" spans="1:9" ht="13.15" customHeight="1">
      <c r="A15" s="782" t="s">
        <v>239</v>
      </c>
      <c r="B15" s="783"/>
      <c r="C15" s="436"/>
      <c r="D15" s="436"/>
      <c r="E15" s="436"/>
      <c r="F15" s="418"/>
      <c r="G15" s="448"/>
      <c r="H15" s="454">
        <f t="shared" si="0"/>
        <v>0</v>
      </c>
    </row>
    <row r="16" spans="1:9" ht="13.15" customHeight="1">
      <c r="A16" s="782" t="s">
        <v>240</v>
      </c>
      <c r="B16" s="783"/>
      <c r="C16" s="436"/>
      <c r="D16" s="436"/>
      <c r="E16" s="436"/>
      <c r="F16" s="418"/>
      <c r="G16" s="448"/>
      <c r="H16" s="454">
        <f t="shared" si="0"/>
        <v>0</v>
      </c>
    </row>
    <row r="17" spans="1:8" ht="13.15" customHeight="1">
      <c r="A17" s="782" t="s">
        <v>241</v>
      </c>
      <c r="B17" s="783"/>
      <c r="C17" s="436"/>
      <c r="D17" s="436"/>
      <c r="E17" s="436"/>
      <c r="F17" s="418"/>
      <c r="G17" s="448"/>
      <c r="H17" s="454">
        <f t="shared" si="0"/>
        <v>0</v>
      </c>
    </row>
    <row r="18" spans="1:8" ht="13.15" customHeight="1">
      <c r="A18" s="782" t="s">
        <v>242</v>
      </c>
      <c r="B18" s="783"/>
      <c r="C18" s="436"/>
      <c r="D18" s="436"/>
      <c r="E18" s="436"/>
      <c r="F18" s="418"/>
      <c r="G18" s="448"/>
      <c r="H18" s="454">
        <f t="shared" si="0"/>
        <v>0</v>
      </c>
    </row>
    <row r="19" spans="1:8" ht="13.15" customHeight="1">
      <c r="A19" s="782" t="s">
        <v>243</v>
      </c>
      <c r="B19" s="783"/>
      <c r="C19" s="436"/>
      <c r="D19" s="436"/>
      <c r="E19" s="436"/>
      <c r="F19" s="418"/>
      <c r="G19" s="448"/>
      <c r="H19" s="454">
        <f t="shared" si="0"/>
        <v>0</v>
      </c>
    </row>
    <row r="20" spans="1:8" ht="13.15" customHeight="1">
      <c r="A20" s="782" t="s">
        <v>244</v>
      </c>
      <c r="B20" s="783"/>
      <c r="C20" s="436"/>
      <c r="D20" s="436"/>
      <c r="E20" s="436"/>
      <c r="F20" s="418"/>
      <c r="G20" s="448"/>
      <c r="H20" s="454">
        <f t="shared" si="0"/>
        <v>0</v>
      </c>
    </row>
    <row r="21" spans="1:8" ht="13.15" customHeight="1">
      <c r="A21" s="782" t="s">
        <v>245</v>
      </c>
      <c r="B21" s="783"/>
      <c r="C21" s="436"/>
      <c r="D21" s="436"/>
      <c r="E21" s="436"/>
      <c r="F21" s="418"/>
      <c r="G21" s="448"/>
      <c r="H21" s="454">
        <f t="shared" si="0"/>
        <v>0</v>
      </c>
    </row>
    <row r="22" spans="1:8" ht="13.15" customHeight="1">
      <c r="A22" s="782" t="s">
        <v>246</v>
      </c>
      <c r="B22" s="783"/>
      <c r="C22" s="436"/>
      <c r="D22" s="436"/>
      <c r="E22" s="436"/>
      <c r="F22" s="418"/>
      <c r="G22" s="448"/>
      <c r="H22" s="454">
        <f t="shared" si="0"/>
        <v>0</v>
      </c>
    </row>
    <row r="23" spans="1:8" ht="13.15" customHeight="1">
      <c r="A23" s="782" t="s">
        <v>247</v>
      </c>
      <c r="B23" s="783"/>
      <c r="C23" s="436"/>
      <c r="D23" s="436"/>
      <c r="E23" s="436"/>
      <c r="F23" s="418"/>
      <c r="G23" s="448"/>
      <c r="H23" s="454">
        <f t="shared" si="0"/>
        <v>0</v>
      </c>
    </row>
    <row r="24" spans="1:8" ht="13.15" customHeight="1">
      <c r="A24" s="782" t="s">
        <v>248</v>
      </c>
      <c r="B24" s="783"/>
      <c r="C24" s="436"/>
      <c r="D24" s="436"/>
      <c r="E24" s="436"/>
      <c r="F24" s="418"/>
      <c r="G24" s="448"/>
      <c r="H24" s="454">
        <f t="shared" si="0"/>
        <v>0</v>
      </c>
    </row>
    <row r="25" spans="1:8" ht="13.15" customHeight="1">
      <c r="A25" s="782" t="s">
        <v>249</v>
      </c>
      <c r="B25" s="783"/>
      <c r="C25" s="436"/>
      <c r="D25" s="436"/>
      <c r="E25" s="436"/>
      <c r="F25" s="418"/>
      <c r="G25" s="448"/>
      <c r="H25" s="454">
        <f t="shared" si="0"/>
        <v>0</v>
      </c>
    </row>
    <row r="26" spans="1:8" ht="13.15" customHeight="1">
      <c r="A26" s="782" t="s">
        <v>250</v>
      </c>
      <c r="B26" s="783"/>
      <c r="C26" s="436"/>
      <c r="D26" s="436"/>
      <c r="E26" s="436"/>
      <c r="F26" s="418"/>
      <c r="G26" s="448"/>
      <c r="H26" s="454">
        <f t="shared" si="0"/>
        <v>0</v>
      </c>
    </row>
    <row r="27" spans="1:8" ht="13.15" customHeight="1">
      <c r="A27" s="782" t="s">
        <v>251</v>
      </c>
      <c r="B27" s="783"/>
      <c r="C27" s="436"/>
      <c r="D27" s="436"/>
      <c r="E27" s="436"/>
      <c r="F27" s="418"/>
      <c r="G27" s="448"/>
      <c r="H27" s="454">
        <f t="shared" si="0"/>
        <v>0</v>
      </c>
    </row>
    <row r="28" spans="1:8" ht="13.15" customHeight="1">
      <c r="A28" s="782" t="s">
        <v>252</v>
      </c>
      <c r="B28" s="783"/>
      <c r="C28" s="436"/>
      <c r="D28" s="436"/>
      <c r="E28" s="436"/>
      <c r="F28" s="418"/>
      <c r="G28" s="448"/>
      <c r="H28" s="454">
        <f t="shared" si="0"/>
        <v>0</v>
      </c>
    </row>
    <row r="29" spans="1:8" ht="13.15" customHeight="1">
      <c r="A29" s="782" t="s">
        <v>253</v>
      </c>
      <c r="B29" s="783"/>
      <c r="C29" s="436"/>
      <c r="D29" s="436"/>
      <c r="E29" s="436"/>
      <c r="F29" s="418"/>
      <c r="G29" s="448"/>
      <c r="H29" s="454">
        <f t="shared" si="0"/>
        <v>0</v>
      </c>
    </row>
    <row r="30" spans="1:8" ht="13.15" customHeight="1">
      <c r="A30" s="782" t="s">
        <v>254</v>
      </c>
      <c r="B30" s="783"/>
      <c r="C30" s="436"/>
      <c r="D30" s="436"/>
      <c r="E30" s="436"/>
      <c r="F30" s="418"/>
      <c r="G30" s="448"/>
      <c r="H30" s="454">
        <f t="shared" si="0"/>
        <v>0</v>
      </c>
    </row>
    <row r="31" spans="1:8" ht="13.15" customHeight="1">
      <c r="A31" s="782" t="s">
        <v>268</v>
      </c>
      <c r="B31" s="787"/>
      <c r="C31" s="437"/>
      <c r="D31" s="437"/>
      <c r="E31" s="437"/>
      <c r="F31" s="418"/>
      <c r="G31" s="438"/>
      <c r="H31" s="454">
        <f t="shared" si="0"/>
        <v>0</v>
      </c>
    </row>
    <row r="32" spans="1:8" ht="13.15" customHeight="1">
      <c r="A32" s="427" t="s">
        <v>269</v>
      </c>
      <c r="B32" s="443"/>
      <c r="C32" s="425"/>
      <c r="D32" s="425"/>
      <c r="E32" s="425"/>
      <c r="F32" s="438"/>
      <c r="G32" s="449"/>
      <c r="H32" s="455"/>
    </row>
    <row r="33" spans="1:16" ht="13.15" customHeight="1">
      <c r="A33" s="427" t="s">
        <v>269</v>
      </c>
      <c r="B33" s="443"/>
      <c r="C33" s="425"/>
      <c r="D33" s="425"/>
      <c r="E33" s="425"/>
      <c r="F33" s="438"/>
      <c r="G33" s="449"/>
      <c r="H33" s="455"/>
    </row>
    <row r="34" spans="1:16" ht="13.15" customHeight="1">
      <c r="A34" s="427" t="s">
        <v>269</v>
      </c>
      <c r="B34" s="443"/>
      <c r="C34" s="425"/>
      <c r="D34" s="425"/>
      <c r="E34" s="425"/>
      <c r="F34" s="438"/>
      <c r="G34" s="449"/>
      <c r="H34" s="455"/>
    </row>
    <row r="35" spans="1:16" ht="13.15" customHeight="1">
      <c r="A35" s="427" t="s">
        <v>269</v>
      </c>
      <c r="B35" s="443"/>
      <c r="C35" s="425"/>
      <c r="D35" s="425"/>
      <c r="E35" s="425"/>
      <c r="F35" s="438"/>
      <c r="G35" s="449"/>
      <c r="H35" s="455"/>
    </row>
    <row r="36" spans="1:16" ht="13.15" customHeight="1" thickBot="1">
      <c r="A36" s="427" t="s">
        <v>269</v>
      </c>
      <c r="B36" s="443"/>
      <c r="C36" s="426"/>
      <c r="D36" s="426"/>
      <c r="E36" s="426"/>
      <c r="F36" s="438"/>
      <c r="G36" s="450"/>
      <c r="H36" s="456"/>
    </row>
    <row r="37" spans="1:16" ht="16.5" customHeight="1" thickTop="1" thickBot="1">
      <c r="A37" s="785" t="s">
        <v>262</v>
      </c>
      <c r="B37" s="786"/>
      <c r="C37" s="439"/>
      <c r="D37" s="440"/>
      <c r="E37" s="441"/>
      <c r="F37" s="432"/>
      <c r="G37" s="442"/>
      <c r="H37" s="456">
        <f>SUM(C37:G37)</f>
        <v>0</v>
      </c>
    </row>
    <row r="38" spans="1:16" ht="28.15" customHeight="1" thickTop="1">
      <c r="A38" s="784" t="s">
        <v>260</v>
      </c>
      <c r="B38" s="784"/>
      <c r="C38" s="482">
        <f>SUM(C13:C37)</f>
        <v>0</v>
      </c>
      <c r="D38" s="482">
        <f>SUM(D13:D37)</f>
        <v>0</v>
      </c>
      <c r="E38" s="482">
        <f>SUM(E13:E37)</f>
        <v>6736.18</v>
      </c>
      <c r="F38" s="482">
        <f>SUM(F13:F37)</f>
        <v>0</v>
      </c>
      <c r="G38" s="482">
        <f>SUM(G13:G37)</f>
        <v>38158.590000000004</v>
      </c>
      <c r="H38" s="483">
        <f>SUM(C38:G38)</f>
        <v>44894.770000000004</v>
      </c>
      <c r="I38" s="404"/>
      <c r="J38" s="404"/>
      <c r="K38" s="404"/>
      <c r="L38" s="404"/>
      <c r="M38" s="404"/>
      <c r="N38" s="404"/>
      <c r="O38" s="404"/>
      <c r="P38" s="404"/>
    </row>
    <row r="39" spans="1:16" ht="43.5" customHeight="1">
      <c r="A39" s="776" t="s">
        <v>281</v>
      </c>
      <c r="B39" s="777"/>
      <c r="C39" s="777"/>
      <c r="D39" s="777"/>
      <c r="E39" s="777"/>
      <c r="F39" s="777"/>
      <c r="G39" s="777"/>
      <c r="H39" s="778"/>
    </row>
    <row r="40" spans="1:16" ht="69" customHeight="1">
      <c r="A40" s="779"/>
      <c r="B40" s="779"/>
      <c r="C40" s="16"/>
      <c r="D40" s="457">
        <v>45214</v>
      </c>
      <c r="E40" s="16"/>
      <c r="F40" s="16"/>
      <c r="G40" s="780" t="s">
        <v>396</v>
      </c>
      <c r="H40" s="780"/>
    </row>
    <row r="41" spans="1:16" ht="16.5" customHeight="1">
      <c r="A41" s="673" t="s">
        <v>292</v>
      </c>
      <c r="B41" s="673"/>
      <c r="C41" s="526"/>
      <c r="D41" s="526" t="s">
        <v>9</v>
      </c>
      <c r="E41" s="526"/>
      <c r="F41" s="526"/>
      <c r="G41" s="781" t="s">
        <v>95</v>
      </c>
      <c r="H41" s="781"/>
    </row>
    <row r="42" spans="1:16">
      <c r="H42" s="395" t="str">
        <f>'Invoice - Summary Page'!L32</f>
        <v>Rev.10/11/22 DHCS/LGFD</v>
      </c>
    </row>
  </sheetData>
  <sheetProtection algorithmName="SHA-512" hashValue="WUTfs+F7mijyXVnS1/GUq0Eq/6o8485h7AvlxBFK+BdhLvBnV9CCp8tlLh5UnHc4FMsz+qlXKS0bitIzIfqL3w==" saltValue="ynHkwbkDIfrtJe6ZVocw+g==" spinCount="100000" sheet="1" selectLockedCells="1"/>
  <mergeCells count="36">
    <mergeCell ref="A23:B23"/>
    <mergeCell ref="A24:B24"/>
    <mergeCell ref="A26:B26"/>
    <mergeCell ref="A38:B38"/>
    <mergeCell ref="A27:B27"/>
    <mergeCell ref="A28:B28"/>
    <mergeCell ref="A29:B29"/>
    <mergeCell ref="A30:B30"/>
    <mergeCell ref="A37:B37"/>
    <mergeCell ref="A31:B31"/>
    <mergeCell ref="A13:B13"/>
    <mergeCell ref="A39:H39"/>
    <mergeCell ref="A41:B41"/>
    <mergeCell ref="A40:B40"/>
    <mergeCell ref="G40:H40"/>
    <mergeCell ref="G41:H41"/>
    <mergeCell ref="A25:B25"/>
    <mergeCell ref="A14:B14"/>
    <mergeCell ref="A15:B15"/>
    <mergeCell ref="A16:B16"/>
    <mergeCell ref="A17:B17"/>
    <mergeCell ref="A18:B18"/>
    <mergeCell ref="A19:B19"/>
    <mergeCell ref="A20:B20"/>
    <mergeCell ref="A21:B21"/>
    <mergeCell ref="A22:B22"/>
    <mergeCell ref="G1:H1"/>
    <mergeCell ref="G2:H2"/>
    <mergeCell ref="G3:H3"/>
    <mergeCell ref="A4:B6"/>
    <mergeCell ref="A12:G12"/>
    <mergeCell ref="A7:G7"/>
    <mergeCell ref="A8:B8"/>
    <mergeCell ref="A9:B9"/>
    <mergeCell ref="A10:B10"/>
    <mergeCell ref="A11:B11"/>
  </mergeCells>
  <dataValidations disablePrompts="1" xWindow="820" yWindow="753" count="2">
    <dataValidation allowBlank="1" showInputMessage="1" showErrorMessage="1" prompt="Enter Item description that is eligible for Direct Charge. _x000a_(LGA’s must provide supporting documentation to substantiate any non-salary and/or overhead direct charges.)" sqref="B32:B36" xr:uid="{00000000-0002-0000-0400-000000000000}"/>
    <dataValidation allowBlank="1" showInputMessage="1" showErrorMessage="1" prompt="Enter Cost that is eligible for Direct Charge. _x000a_(LGA’s must provide supporting documentation to substantiate any non-salary and/or overhead direct charges.)" sqref="F32:F36" xr:uid="{00000000-0002-0000-0400-000001000000}"/>
  </dataValidations>
  <printOptions horizontalCentered="1"/>
  <pageMargins left="0.25" right="0.25" top="0.75" bottom="0.25" header="0.3" footer="0.3"/>
  <pageSetup scale="79" orientation="landscape" r:id="rId1"/>
  <headerFooter>
    <oddHeader>&amp;C&amp;"SWISS,Bold"COUNTY-BASED MEDI-CAL ADMINISTRATIVE ACTIVITIES (CMAA) - INVOICE DETAIL
Cost Worksheet</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S53"/>
  <sheetViews>
    <sheetView showGridLines="0" view="pageBreakPreview" zoomScale="70" zoomScaleNormal="75" zoomScaleSheetLayoutView="70" workbookViewId="0">
      <selection activeCell="G28" sqref="G28"/>
    </sheetView>
  </sheetViews>
  <sheetFormatPr defaultColWidth="8.88671875" defaultRowHeight="12"/>
  <cols>
    <col min="1" max="1" width="12.44140625" style="120" bestFit="1" customWidth="1"/>
    <col min="2" max="2" width="14.21875" style="120" bestFit="1" customWidth="1"/>
    <col min="3" max="3" width="8.5546875" style="120" customWidth="1"/>
    <col min="4" max="4" width="65.21875" style="120" customWidth="1"/>
    <col min="5" max="5" width="11.5546875" style="121" customWidth="1"/>
    <col min="6" max="6" width="8.44140625" style="121" bestFit="1" customWidth="1"/>
    <col min="7" max="7" width="11.77734375" style="120" bestFit="1" customWidth="1"/>
    <col min="8" max="8" width="9.21875" style="120" bestFit="1" customWidth="1"/>
    <col min="9" max="9" width="7.77734375" style="120" bestFit="1" customWidth="1"/>
    <col min="10" max="10" width="7.6640625" style="120" bestFit="1" customWidth="1"/>
    <col min="11" max="12" width="7.77734375" style="120" bestFit="1" customWidth="1"/>
    <col min="13" max="13" width="7.6640625" style="120" bestFit="1" customWidth="1"/>
    <col min="14" max="15" width="7.77734375" style="120" bestFit="1" customWidth="1"/>
    <col min="16" max="16384" width="8.88671875" style="120"/>
  </cols>
  <sheetData>
    <row r="1" spans="1:19" s="16" customFormat="1" ht="11.25">
      <c r="A1" s="395"/>
      <c r="B1" s="788" t="s">
        <v>25</v>
      </c>
      <c r="C1" s="788"/>
      <c r="D1" s="409" t="str">
        <f>'Invoice - Summary Page'!$D$4</f>
        <v>ABC County</v>
      </c>
      <c r="E1" s="36"/>
      <c r="F1" s="90"/>
      <c r="G1" s="745" t="s">
        <v>26</v>
      </c>
      <c r="H1" s="745"/>
      <c r="I1" s="798" t="str">
        <f>'Invoice - Summary Page'!$J$4</f>
        <v>Veterans Services</v>
      </c>
      <c r="J1" s="798"/>
      <c r="K1" s="798"/>
      <c r="L1" s="798"/>
      <c r="M1" s="798"/>
      <c r="N1" s="92"/>
      <c r="O1" s="92"/>
    </row>
    <row r="2" spans="1:19" s="16" customFormat="1" ht="11.25">
      <c r="A2" s="395"/>
      <c r="B2" s="788" t="s">
        <v>30</v>
      </c>
      <c r="C2" s="788"/>
      <c r="D2" s="87" t="str">
        <f>'Invoice - Summary Page'!$D$6</f>
        <v>DHCS CMAA Evergreen PA-ABC</v>
      </c>
      <c r="E2" s="36"/>
      <c r="F2" s="90"/>
      <c r="G2" s="745" t="s">
        <v>27</v>
      </c>
      <c r="H2" s="745"/>
      <c r="I2" s="808" t="str">
        <f>'Invoice - Summary Page'!$J$6</f>
        <v>Veterans Services</v>
      </c>
      <c r="J2" s="808"/>
      <c r="K2" s="808"/>
      <c r="L2" s="808"/>
      <c r="M2" s="808"/>
      <c r="N2" s="92"/>
      <c r="O2" s="92"/>
      <c r="P2" s="2"/>
      <c r="Q2" s="2"/>
      <c r="R2" s="2"/>
      <c r="S2" s="2"/>
    </row>
    <row r="3" spans="1:19" s="16" customFormat="1" thickBot="1">
      <c r="A3" s="407"/>
      <c r="B3" s="809" t="s">
        <v>31</v>
      </c>
      <c r="C3" s="809"/>
      <c r="D3" s="89" t="str">
        <f>'Invoice - Summary Page'!$D$8</f>
        <v>01/01/2023-03/31/2023</v>
      </c>
      <c r="E3" s="38"/>
      <c r="F3" s="91"/>
      <c r="G3" s="746" t="s">
        <v>28</v>
      </c>
      <c r="H3" s="746"/>
      <c r="I3" s="793" t="str">
        <f>'Invoice - Summary Page'!$J$8</f>
        <v>XX - XXXX - 2223 - 3</v>
      </c>
      <c r="J3" s="793"/>
      <c r="K3" s="793"/>
      <c r="L3" s="793"/>
      <c r="M3" s="793"/>
      <c r="N3" s="93"/>
      <c r="O3" s="93"/>
      <c r="P3" s="2"/>
      <c r="Q3" s="2"/>
      <c r="R3" s="2"/>
      <c r="S3" s="2"/>
    </row>
    <row r="4" spans="1:19" ht="12.75" thickBot="1">
      <c r="A4" s="794" t="s">
        <v>146</v>
      </c>
      <c r="B4" s="795"/>
      <c r="C4" s="795"/>
      <c r="D4" s="795"/>
      <c r="E4" s="795"/>
      <c r="F4" s="795"/>
      <c r="G4" s="803"/>
      <c r="H4" s="803"/>
      <c r="I4" s="803"/>
      <c r="J4" s="803"/>
      <c r="K4" s="803"/>
      <c r="L4" s="803"/>
      <c r="M4" s="803"/>
      <c r="N4" s="803"/>
      <c r="O4" s="804"/>
    </row>
    <row r="5" spans="1:19" ht="35.25" thickTop="1" thickBot="1">
      <c r="A5" s="94" t="s">
        <v>123</v>
      </c>
      <c r="B5" s="94" t="s">
        <v>124</v>
      </c>
      <c r="C5" s="94" t="s">
        <v>74</v>
      </c>
      <c r="D5" s="94" t="s">
        <v>44</v>
      </c>
      <c r="E5" s="94" t="s">
        <v>122</v>
      </c>
      <c r="F5" s="132" t="s">
        <v>127</v>
      </c>
      <c r="G5" s="133" t="s">
        <v>121</v>
      </c>
      <c r="H5" s="134" t="s">
        <v>140</v>
      </c>
      <c r="I5" s="135" t="s">
        <v>141</v>
      </c>
      <c r="J5" s="133" t="s">
        <v>147</v>
      </c>
      <c r="K5" s="134" t="s">
        <v>140</v>
      </c>
      <c r="L5" s="135" t="s">
        <v>141</v>
      </c>
      <c r="M5" s="133" t="s">
        <v>71</v>
      </c>
      <c r="N5" s="134" t="s">
        <v>140</v>
      </c>
      <c r="O5" s="135" t="s">
        <v>141</v>
      </c>
    </row>
    <row r="6" spans="1:19" ht="16.149999999999999" customHeight="1">
      <c r="A6" s="122" t="s">
        <v>276</v>
      </c>
      <c r="B6" s="123"/>
      <c r="C6" s="124"/>
      <c r="D6" s="428" t="e">
        <f>LOOKUP(C6,ECodes,'Enhanced MAA Codes'!B2:B3)</f>
        <v>#N/A</v>
      </c>
      <c r="E6" s="371" t="e">
        <f>LOOKUP('Invoice - Direct Charge Costs'!C6,NECodes,'Non-Enhanced MAA Codes'!D2:D11)</f>
        <v>#N/A</v>
      </c>
      <c r="F6" s="370"/>
      <c r="G6" s="136"/>
      <c r="H6" s="113">
        <f>IF(C6=0,0,(G6*F6)*E6)</f>
        <v>0</v>
      </c>
      <c r="I6" s="137">
        <f>G6-H6</f>
        <v>0</v>
      </c>
      <c r="J6" s="136"/>
      <c r="K6" s="113">
        <f>IF(C6=0,0,(J6*F6)*E6)</f>
        <v>0</v>
      </c>
      <c r="L6" s="137">
        <f>J6-K6</f>
        <v>0</v>
      </c>
      <c r="M6" s="136">
        <v>0</v>
      </c>
      <c r="N6" s="113">
        <f>IF(C6=0,0,(M6*F6)*E6)</f>
        <v>0</v>
      </c>
      <c r="O6" s="137">
        <f>M6-N6</f>
        <v>0</v>
      </c>
    </row>
    <row r="7" spans="1:19" ht="18.600000000000001" customHeight="1">
      <c r="A7" s="125" t="s">
        <v>277</v>
      </c>
      <c r="B7" s="126"/>
      <c r="C7" s="127"/>
      <c r="D7" s="429" t="e">
        <f>LOOKUP(C7,ECodes,'Enhanced MAA Codes'!B2:B3)</f>
        <v>#N/A</v>
      </c>
      <c r="E7" s="372" t="e">
        <f>LOOKUP('Invoice - Direct Charge Costs'!C7,NECodes,'Non-Enhanced MAA Codes'!D2:D11)</f>
        <v>#N/A</v>
      </c>
      <c r="F7" s="370"/>
      <c r="G7" s="138"/>
      <c r="H7" s="114">
        <f>IF(C7=0,0,(G7*F7)*E7)</f>
        <v>0</v>
      </c>
      <c r="I7" s="137">
        <f>G7-H7</f>
        <v>0</v>
      </c>
      <c r="J7" s="138"/>
      <c r="K7" s="114">
        <f>IF(C7=0,0,(J7*F7)*E7)</f>
        <v>0</v>
      </c>
      <c r="L7" s="142">
        <f>J7-K7</f>
        <v>0</v>
      </c>
      <c r="M7" s="138">
        <v>0</v>
      </c>
      <c r="N7" s="114">
        <f>IF(C7=0,0,(M7*F7)*E7)</f>
        <v>0</v>
      </c>
      <c r="O7" s="142">
        <f>M7-N7</f>
        <v>0</v>
      </c>
    </row>
    <row r="8" spans="1:19">
      <c r="A8" s="125"/>
      <c r="B8" s="126"/>
      <c r="C8" s="127"/>
      <c r="D8" s="429" t="e">
        <f>LOOKUP(C8,ECodes,'Enhanced MAA Codes'!B2:B3)</f>
        <v>#N/A</v>
      </c>
      <c r="E8" s="372" t="e">
        <f>LOOKUP('Invoice - Direct Charge Costs'!C8,NECodes,'Non-Enhanced MAA Codes'!D2:D11)</f>
        <v>#N/A</v>
      </c>
      <c r="F8" s="370"/>
      <c r="G8" s="138"/>
      <c r="H8" s="114">
        <f>IF(C8=0,0,(G8*F8)*E8)</f>
        <v>0</v>
      </c>
      <c r="I8" s="137">
        <f>G8-H8</f>
        <v>0</v>
      </c>
      <c r="J8" s="138"/>
      <c r="K8" s="114">
        <f>IF(C8=0,0,(J8*F8)*E8)</f>
        <v>0</v>
      </c>
      <c r="L8" s="142">
        <f>J8-K8</f>
        <v>0</v>
      </c>
      <c r="M8" s="138">
        <v>0</v>
      </c>
      <c r="N8" s="114">
        <f>IF(C8=0,0,(M8*F8)*E8)</f>
        <v>0</v>
      </c>
      <c r="O8" s="142">
        <f>M8-N8</f>
        <v>0</v>
      </c>
    </row>
    <row r="9" spans="1:19">
      <c r="A9" s="125"/>
      <c r="B9" s="126"/>
      <c r="C9" s="127"/>
      <c r="D9" s="429" t="e">
        <f>LOOKUP(C9,ECodes,'Enhanced MAA Codes'!B2:B3)</f>
        <v>#N/A</v>
      </c>
      <c r="E9" s="372" t="e">
        <f>LOOKUP('Invoice - Direct Charge Costs'!C9,NECodes,'Non-Enhanced MAA Codes'!D2:D11)</f>
        <v>#N/A</v>
      </c>
      <c r="F9" s="370"/>
      <c r="G9" s="138"/>
      <c r="H9" s="114">
        <f>IF(C9=0,0,(G9*F9)*E9)</f>
        <v>0</v>
      </c>
      <c r="I9" s="137">
        <f>G9-H9</f>
        <v>0</v>
      </c>
      <c r="J9" s="138"/>
      <c r="K9" s="114">
        <f>IF(C9=0,0,(J9*F9)*E9)</f>
        <v>0</v>
      </c>
      <c r="L9" s="142">
        <f>J9-K9</f>
        <v>0</v>
      </c>
      <c r="M9" s="138">
        <v>0</v>
      </c>
      <c r="N9" s="114">
        <f>IF(C9=0,0,(M9*F9)*E9)</f>
        <v>0</v>
      </c>
      <c r="O9" s="142">
        <f>M9-N9</f>
        <v>0</v>
      </c>
    </row>
    <row r="10" spans="1:19" ht="12.75" thickBot="1">
      <c r="A10" s="125"/>
      <c r="B10" s="126"/>
      <c r="C10" s="127"/>
      <c r="D10" s="429" t="e">
        <f>LOOKUP(C10,ECodes,'Enhanced MAA Codes'!B2:B3)</f>
        <v>#N/A</v>
      </c>
      <c r="E10" s="372" t="e">
        <f>LOOKUP('Invoice - Direct Charge Costs'!C10,NECodes,'Non-Enhanced MAA Codes'!D2:D11)</f>
        <v>#N/A</v>
      </c>
      <c r="F10" s="370"/>
      <c r="G10" s="138"/>
      <c r="H10" s="114">
        <f>IF(C10=0,0,(G10*F10)*E10)</f>
        <v>0</v>
      </c>
      <c r="I10" s="137">
        <f>G10-H10</f>
        <v>0</v>
      </c>
      <c r="J10" s="138"/>
      <c r="K10" s="114">
        <f>IF(C10=0,0,(J10*F10)*E10)</f>
        <v>0</v>
      </c>
      <c r="L10" s="142">
        <f>J10-K10</f>
        <v>0</v>
      </c>
      <c r="M10" s="138">
        <v>0</v>
      </c>
      <c r="N10" s="114">
        <f>IF(C10=0,0,(M10*F10)*E10)</f>
        <v>0</v>
      </c>
      <c r="O10" s="142">
        <f>M10-N10</f>
        <v>0</v>
      </c>
    </row>
    <row r="11" spans="1:19" ht="15.75" customHeight="1" thickBot="1">
      <c r="A11" s="801" t="s">
        <v>131</v>
      </c>
      <c r="B11" s="802"/>
      <c r="C11" s="802"/>
      <c r="D11" s="802"/>
      <c r="E11" s="802"/>
      <c r="F11" s="802"/>
      <c r="G11" s="139">
        <f t="shared" ref="G11:O11" si="0">SUM(G6:G10)</f>
        <v>0</v>
      </c>
      <c r="H11" s="140">
        <f t="shared" si="0"/>
        <v>0</v>
      </c>
      <c r="I11" s="141">
        <f t="shared" si="0"/>
        <v>0</v>
      </c>
      <c r="J11" s="139">
        <f t="shared" si="0"/>
        <v>0</v>
      </c>
      <c r="K11" s="140">
        <f t="shared" si="0"/>
        <v>0</v>
      </c>
      <c r="L11" s="141">
        <f t="shared" si="0"/>
        <v>0</v>
      </c>
      <c r="M11" s="139">
        <f t="shared" si="0"/>
        <v>0</v>
      </c>
      <c r="N11" s="140">
        <f>SUM(N6:N10)</f>
        <v>0</v>
      </c>
      <c r="O11" s="141">
        <f t="shared" si="0"/>
        <v>0</v>
      </c>
    </row>
    <row r="12" spans="1:19" ht="12.75" thickBot="1">
      <c r="A12" s="791" t="s">
        <v>145</v>
      </c>
      <c r="B12" s="791"/>
      <c r="C12" s="791"/>
      <c r="D12" s="791"/>
      <c r="E12" s="791"/>
      <c r="F12" s="791"/>
      <c r="G12" s="792"/>
      <c r="H12" s="792"/>
      <c r="I12" s="792"/>
      <c r="J12" s="792"/>
      <c r="K12" s="792"/>
      <c r="L12" s="792"/>
      <c r="M12" s="792"/>
      <c r="N12" s="792"/>
      <c r="O12" s="792"/>
    </row>
    <row r="13" spans="1:19" ht="35.25" thickTop="1" thickBot="1">
      <c r="A13" s="112" t="s">
        <v>123</v>
      </c>
      <c r="B13" s="112" t="s">
        <v>124</v>
      </c>
      <c r="C13" s="420" t="s">
        <v>74</v>
      </c>
      <c r="D13" s="94" t="s">
        <v>44</v>
      </c>
      <c r="E13" s="94" t="s">
        <v>122</v>
      </c>
      <c r="F13" s="132" t="s">
        <v>127</v>
      </c>
      <c r="G13" s="133" t="s">
        <v>121</v>
      </c>
      <c r="H13" s="134" t="s">
        <v>140</v>
      </c>
      <c r="I13" s="135" t="s">
        <v>141</v>
      </c>
      <c r="J13" s="133" t="s">
        <v>147</v>
      </c>
      <c r="K13" s="134" t="s">
        <v>140</v>
      </c>
      <c r="L13" s="135" t="s">
        <v>141</v>
      </c>
      <c r="M13" s="133" t="s">
        <v>71</v>
      </c>
      <c r="N13" s="134" t="s">
        <v>140</v>
      </c>
      <c r="O13" s="135" t="s">
        <v>141</v>
      </c>
    </row>
    <row r="14" spans="1:19" ht="18" customHeight="1">
      <c r="A14" s="122"/>
      <c r="B14" s="123"/>
      <c r="C14" s="127"/>
      <c r="D14" s="428" t="e">
        <f>LOOKUP('Invoice - Direct Charge Costs'!C14,NECodes,'Non-Enhanced MAA Codes'!B2:B11)</f>
        <v>#N/A</v>
      </c>
      <c r="E14" s="371" t="e">
        <f>LOOKUP('Invoice - Direct Charge Costs'!C14,NECodes,'Non-Enhanced MAA Codes'!D2:D11)</f>
        <v>#N/A</v>
      </c>
      <c r="F14" s="370"/>
      <c r="G14" s="136"/>
      <c r="H14" s="113">
        <f t="shared" ref="H14:H23" si="1">IF(C14=0,0,(G14*F14)*E14)</f>
        <v>0</v>
      </c>
      <c r="I14" s="137">
        <f>G14-H14</f>
        <v>0</v>
      </c>
      <c r="J14" s="136"/>
      <c r="K14" s="113">
        <f>IF(C14=0,0,(J14*F14)*E14)</f>
        <v>0</v>
      </c>
      <c r="L14" s="137">
        <f>J14-K14</f>
        <v>0</v>
      </c>
      <c r="M14" s="136">
        <v>0</v>
      </c>
      <c r="N14" s="113">
        <f>IF(C14=0,0,(M14*F14)*E14)</f>
        <v>0</v>
      </c>
      <c r="O14" s="137">
        <f>M14-N14</f>
        <v>0</v>
      </c>
    </row>
    <row r="15" spans="1:19" ht="17.45" customHeight="1">
      <c r="A15" s="122"/>
      <c r="B15" s="123"/>
      <c r="C15" s="127"/>
      <c r="D15" s="429" t="e">
        <f>LOOKUP('Invoice - Direct Charge Costs'!C15,NECodes,'Non-Enhanced MAA Codes'!B2:B11)</f>
        <v>#N/A</v>
      </c>
      <c r="E15" s="372" t="e">
        <f>LOOKUP('Invoice - Direct Charge Costs'!C15,NECodes,'Non-Enhanced MAA Codes'!D2:D11)</f>
        <v>#N/A</v>
      </c>
      <c r="F15" s="370"/>
      <c r="G15" s="138"/>
      <c r="H15" s="114">
        <f t="shared" si="1"/>
        <v>0</v>
      </c>
      <c r="I15" s="137">
        <f t="shared" ref="I15:I23" si="2">G15-H15</f>
        <v>0</v>
      </c>
      <c r="J15" s="138"/>
      <c r="K15" s="114">
        <f t="shared" ref="K15:K23" si="3">IF(C15=0,0,(J15*F15)*E15)</f>
        <v>0</v>
      </c>
      <c r="L15" s="142">
        <f t="shared" ref="L15:L23" si="4">J15-K15</f>
        <v>0</v>
      </c>
      <c r="M15" s="138"/>
      <c r="N15" s="114">
        <f>IF(C15=0,0,(M15*F15)*E15)</f>
        <v>0</v>
      </c>
      <c r="O15" s="142">
        <f t="shared" ref="O15:O23" si="5">M15-N15</f>
        <v>0</v>
      </c>
    </row>
    <row r="16" spans="1:19">
      <c r="A16" s="122"/>
      <c r="B16" s="123"/>
      <c r="C16" s="127"/>
      <c r="D16" s="429" t="e">
        <f>LOOKUP('Invoice - Direct Charge Costs'!C16,NECodes,'Non-Enhanced MAA Codes'!B2:B11)</f>
        <v>#N/A</v>
      </c>
      <c r="E16" s="372" t="e">
        <f>LOOKUP('Invoice - Direct Charge Costs'!C16,NECodes,'Non-Enhanced MAA Codes'!D2:D11)</f>
        <v>#N/A</v>
      </c>
      <c r="F16" s="370"/>
      <c r="G16" s="138"/>
      <c r="H16" s="114">
        <f t="shared" si="1"/>
        <v>0</v>
      </c>
      <c r="I16" s="137">
        <f t="shared" si="2"/>
        <v>0</v>
      </c>
      <c r="J16" s="138"/>
      <c r="K16" s="114">
        <f t="shared" si="3"/>
        <v>0</v>
      </c>
      <c r="L16" s="142">
        <f t="shared" si="4"/>
        <v>0</v>
      </c>
      <c r="M16" s="138"/>
      <c r="N16" s="114">
        <f t="shared" ref="N16:N23" si="6">IF(C16=0,0,(M16*F16)*E16)</f>
        <v>0</v>
      </c>
      <c r="O16" s="142">
        <f t="shared" si="5"/>
        <v>0</v>
      </c>
    </row>
    <row r="17" spans="1:15">
      <c r="A17" s="122"/>
      <c r="B17" s="123"/>
      <c r="C17" s="127"/>
      <c r="D17" s="429" t="e">
        <f>LOOKUP('Invoice - Direct Charge Costs'!C17,NECodes,'Non-Enhanced MAA Codes'!B2:B11)</f>
        <v>#N/A</v>
      </c>
      <c r="E17" s="372" t="e">
        <f>LOOKUP('Invoice - Direct Charge Costs'!C17,NECodes,'Non-Enhanced MAA Codes'!D2:D11)</f>
        <v>#N/A</v>
      </c>
      <c r="F17" s="370"/>
      <c r="G17" s="138"/>
      <c r="H17" s="114">
        <f t="shared" si="1"/>
        <v>0</v>
      </c>
      <c r="I17" s="137">
        <f t="shared" si="2"/>
        <v>0</v>
      </c>
      <c r="J17" s="138"/>
      <c r="K17" s="114">
        <f t="shared" si="3"/>
        <v>0</v>
      </c>
      <c r="L17" s="142">
        <f t="shared" si="4"/>
        <v>0</v>
      </c>
      <c r="M17" s="138"/>
      <c r="N17" s="114">
        <f t="shared" si="6"/>
        <v>0</v>
      </c>
      <c r="O17" s="142">
        <f t="shared" si="5"/>
        <v>0</v>
      </c>
    </row>
    <row r="18" spans="1:15">
      <c r="A18" s="122"/>
      <c r="B18" s="123"/>
      <c r="C18" s="127"/>
      <c r="D18" s="429" t="e">
        <f>LOOKUP('Invoice - Direct Charge Costs'!C18,NECodes,'Non-Enhanced MAA Codes'!B2:B11)</f>
        <v>#N/A</v>
      </c>
      <c r="E18" s="372" t="e">
        <f>LOOKUP('Invoice - Direct Charge Costs'!C18,NECodes,'Non-Enhanced MAA Codes'!D2:D11)</f>
        <v>#N/A</v>
      </c>
      <c r="F18" s="370"/>
      <c r="G18" s="138"/>
      <c r="H18" s="114">
        <f t="shared" si="1"/>
        <v>0</v>
      </c>
      <c r="I18" s="137">
        <f t="shared" si="2"/>
        <v>0</v>
      </c>
      <c r="J18" s="138"/>
      <c r="K18" s="114">
        <f t="shared" si="3"/>
        <v>0</v>
      </c>
      <c r="L18" s="142">
        <f t="shared" si="4"/>
        <v>0</v>
      </c>
      <c r="M18" s="138"/>
      <c r="N18" s="114">
        <f t="shared" si="6"/>
        <v>0</v>
      </c>
      <c r="O18" s="142">
        <f t="shared" si="5"/>
        <v>0</v>
      </c>
    </row>
    <row r="19" spans="1:15">
      <c r="A19" s="122"/>
      <c r="B19" s="123"/>
      <c r="C19" s="127"/>
      <c r="D19" s="429" t="e">
        <f>LOOKUP('Invoice - Direct Charge Costs'!C19,NECodes,'Non-Enhanced MAA Codes'!B2:B11)</f>
        <v>#N/A</v>
      </c>
      <c r="E19" s="372" t="e">
        <f>LOOKUP('Invoice - Direct Charge Costs'!C19,NECodes,'Non-Enhanced MAA Codes'!D2:D11)</f>
        <v>#N/A</v>
      </c>
      <c r="F19" s="370"/>
      <c r="G19" s="138"/>
      <c r="H19" s="114">
        <f t="shared" si="1"/>
        <v>0</v>
      </c>
      <c r="I19" s="137">
        <f t="shared" si="2"/>
        <v>0</v>
      </c>
      <c r="J19" s="138"/>
      <c r="K19" s="114">
        <f t="shared" si="3"/>
        <v>0</v>
      </c>
      <c r="L19" s="142">
        <f t="shared" si="4"/>
        <v>0</v>
      </c>
      <c r="M19" s="138"/>
      <c r="N19" s="114">
        <f t="shared" si="6"/>
        <v>0</v>
      </c>
      <c r="O19" s="142">
        <f t="shared" si="5"/>
        <v>0</v>
      </c>
    </row>
    <row r="20" spans="1:15">
      <c r="A20" s="122"/>
      <c r="B20" s="123"/>
      <c r="C20" s="127"/>
      <c r="D20" s="429" t="e">
        <f>LOOKUP('Invoice - Direct Charge Costs'!C20,NECodes,'Non-Enhanced MAA Codes'!B2:B11)</f>
        <v>#N/A</v>
      </c>
      <c r="E20" s="372" t="e">
        <f>LOOKUP('Invoice - Direct Charge Costs'!C20,NECodes,'Non-Enhanced MAA Codes'!D2:D11)</f>
        <v>#N/A</v>
      </c>
      <c r="F20" s="370"/>
      <c r="G20" s="138"/>
      <c r="H20" s="114">
        <f t="shared" si="1"/>
        <v>0</v>
      </c>
      <c r="I20" s="137">
        <f t="shared" si="2"/>
        <v>0</v>
      </c>
      <c r="J20" s="138"/>
      <c r="K20" s="114">
        <f t="shared" si="3"/>
        <v>0</v>
      </c>
      <c r="L20" s="142">
        <f t="shared" si="4"/>
        <v>0</v>
      </c>
      <c r="M20" s="138"/>
      <c r="N20" s="114">
        <f t="shared" si="6"/>
        <v>0</v>
      </c>
      <c r="O20" s="142">
        <f t="shared" si="5"/>
        <v>0</v>
      </c>
    </row>
    <row r="21" spans="1:15">
      <c r="A21" s="122"/>
      <c r="B21" s="123"/>
      <c r="C21" s="127"/>
      <c r="D21" s="429" t="e">
        <f>LOOKUP('Invoice - Direct Charge Costs'!C21,NECodes,'Non-Enhanced MAA Codes'!B2:B11)</f>
        <v>#N/A</v>
      </c>
      <c r="E21" s="372" t="e">
        <f>LOOKUP('Invoice - Direct Charge Costs'!C21,NECodes,'Non-Enhanced MAA Codes'!D2:D11)</f>
        <v>#N/A</v>
      </c>
      <c r="F21" s="370"/>
      <c r="G21" s="138"/>
      <c r="H21" s="114">
        <f t="shared" si="1"/>
        <v>0</v>
      </c>
      <c r="I21" s="137">
        <f t="shared" si="2"/>
        <v>0</v>
      </c>
      <c r="J21" s="138"/>
      <c r="K21" s="114">
        <f t="shared" si="3"/>
        <v>0</v>
      </c>
      <c r="L21" s="142">
        <f t="shared" si="4"/>
        <v>0</v>
      </c>
      <c r="M21" s="138"/>
      <c r="N21" s="114">
        <f t="shared" si="6"/>
        <v>0</v>
      </c>
      <c r="O21" s="142">
        <f t="shared" si="5"/>
        <v>0</v>
      </c>
    </row>
    <row r="22" spans="1:15">
      <c r="A22" s="122"/>
      <c r="B22" s="123"/>
      <c r="C22" s="127"/>
      <c r="D22" s="429" t="e">
        <f>LOOKUP('Invoice - Direct Charge Costs'!C22,NECodes,'Non-Enhanced MAA Codes'!B2:B11)</f>
        <v>#N/A</v>
      </c>
      <c r="E22" s="372" t="e">
        <f>LOOKUP('Invoice - Direct Charge Costs'!C22,NECodes,'Non-Enhanced MAA Codes'!D2:D11)</f>
        <v>#N/A</v>
      </c>
      <c r="F22" s="370"/>
      <c r="G22" s="138"/>
      <c r="H22" s="114">
        <f t="shared" si="1"/>
        <v>0</v>
      </c>
      <c r="I22" s="137">
        <f t="shared" si="2"/>
        <v>0</v>
      </c>
      <c r="J22" s="138"/>
      <c r="K22" s="114">
        <f t="shared" si="3"/>
        <v>0</v>
      </c>
      <c r="L22" s="142">
        <f t="shared" si="4"/>
        <v>0</v>
      </c>
      <c r="M22" s="138"/>
      <c r="N22" s="114">
        <f t="shared" si="6"/>
        <v>0</v>
      </c>
      <c r="O22" s="142">
        <f t="shared" si="5"/>
        <v>0</v>
      </c>
    </row>
    <row r="23" spans="1:15" ht="12.75" thickBot="1">
      <c r="A23" s="122"/>
      <c r="B23" s="123"/>
      <c r="C23" s="444"/>
      <c r="D23" s="429" t="e">
        <f>LOOKUP('Invoice - Direct Charge Costs'!C23,NECodes,'Non-Enhanced MAA Codes'!B2:B11)</f>
        <v>#N/A</v>
      </c>
      <c r="E23" s="372" t="e">
        <f>LOOKUP('Invoice - Direct Charge Costs'!C23,NECodes,'Non-Enhanced MAA Codes'!D2:D11)</f>
        <v>#N/A</v>
      </c>
      <c r="F23" s="370"/>
      <c r="G23" s="138"/>
      <c r="H23" s="114">
        <f t="shared" si="1"/>
        <v>0</v>
      </c>
      <c r="I23" s="137">
        <f t="shared" si="2"/>
        <v>0</v>
      </c>
      <c r="J23" s="138"/>
      <c r="K23" s="114">
        <f t="shared" si="3"/>
        <v>0</v>
      </c>
      <c r="L23" s="142">
        <f t="shared" si="4"/>
        <v>0</v>
      </c>
      <c r="M23" s="138"/>
      <c r="N23" s="114">
        <f t="shared" si="6"/>
        <v>0</v>
      </c>
      <c r="O23" s="142">
        <f t="shared" si="5"/>
        <v>0</v>
      </c>
    </row>
    <row r="24" spans="1:15" ht="12.75" thickBot="1">
      <c r="A24" s="801" t="s">
        <v>131</v>
      </c>
      <c r="B24" s="802"/>
      <c r="C24" s="805"/>
      <c r="D24" s="802"/>
      <c r="E24" s="802"/>
      <c r="F24" s="802"/>
      <c r="G24" s="139">
        <f t="shared" ref="G24:O24" si="7">SUM(G14:G23)</f>
        <v>0</v>
      </c>
      <c r="H24" s="140">
        <f t="shared" si="7"/>
        <v>0</v>
      </c>
      <c r="I24" s="141">
        <f t="shared" si="7"/>
        <v>0</v>
      </c>
      <c r="J24" s="139">
        <f t="shared" si="7"/>
        <v>0</v>
      </c>
      <c r="K24" s="140">
        <f t="shared" si="7"/>
        <v>0</v>
      </c>
      <c r="L24" s="141">
        <f t="shared" si="7"/>
        <v>0</v>
      </c>
      <c r="M24" s="139">
        <f t="shared" si="7"/>
        <v>0</v>
      </c>
      <c r="N24" s="140">
        <f t="shared" si="7"/>
        <v>0</v>
      </c>
      <c r="O24" s="141">
        <f t="shared" si="7"/>
        <v>0</v>
      </c>
    </row>
    <row r="25" spans="1:15" ht="12.75" thickBot="1">
      <c r="A25" s="794" t="s">
        <v>143</v>
      </c>
      <c r="B25" s="795"/>
      <c r="C25" s="795"/>
      <c r="D25" s="795"/>
      <c r="E25" s="795"/>
      <c r="F25" s="795"/>
      <c r="G25" s="796"/>
      <c r="H25" s="796"/>
      <c r="I25" s="797"/>
      <c r="J25" s="115"/>
      <c r="K25" s="115"/>
      <c r="L25" s="115"/>
      <c r="M25" s="115"/>
      <c r="N25" s="115"/>
      <c r="O25" s="115"/>
    </row>
    <row r="26" spans="1:15" ht="35.25" thickTop="1" thickBot="1">
      <c r="A26" s="112" t="s">
        <v>129</v>
      </c>
      <c r="B26" s="112" t="s">
        <v>130</v>
      </c>
      <c r="C26" s="94" t="s">
        <v>74</v>
      </c>
      <c r="D26" s="94" t="s">
        <v>44</v>
      </c>
      <c r="E26" s="94" t="s">
        <v>122</v>
      </c>
      <c r="F26" s="143"/>
      <c r="G26" s="133" t="s">
        <v>148</v>
      </c>
      <c r="H26" s="134" t="s">
        <v>140</v>
      </c>
      <c r="I26" s="135" t="s">
        <v>141</v>
      </c>
      <c r="J26" s="116"/>
      <c r="K26" s="116"/>
      <c r="L26" s="116"/>
      <c r="M26" s="116"/>
      <c r="N26" s="116"/>
      <c r="O26" s="116"/>
    </row>
    <row r="27" spans="1:15">
      <c r="A27" s="122" t="s">
        <v>405</v>
      </c>
      <c r="B27" s="123" t="s">
        <v>405</v>
      </c>
      <c r="C27" s="127">
        <v>19</v>
      </c>
      <c r="D27" s="430" t="str">
        <f>LOOKUP('Invoice - Direct Charge Costs'!C27,NECodes,'Non-Enhanced MAA Codes'!B2:B11)</f>
        <v>MAA/TCM Coordination and Claims Administration</v>
      </c>
      <c r="E27" s="373">
        <f>LOOKUP('Invoice - Direct Charge Costs'!C27,NECodes,'Non-Enhanced MAA Codes'!D2:D11)</f>
        <v>1</v>
      </c>
      <c r="F27" s="144"/>
      <c r="G27" s="136">
        <v>125</v>
      </c>
      <c r="H27" s="113">
        <f>IF(C27=0,0,(G27*E27))</f>
        <v>125</v>
      </c>
      <c r="I27" s="137">
        <f>G27-H27</f>
        <v>0</v>
      </c>
      <c r="J27" s="117"/>
      <c r="K27" s="117"/>
      <c r="L27" s="117"/>
      <c r="M27" s="117"/>
      <c r="N27" s="117"/>
      <c r="O27" s="117"/>
    </row>
    <row r="28" spans="1:15">
      <c r="A28" s="122"/>
      <c r="B28" s="123"/>
      <c r="C28" s="127"/>
      <c r="D28" s="429" t="e">
        <f>LOOKUP('Invoice - Direct Charge Costs'!C28,NECodes,'Non-Enhanced MAA Codes'!B2:B11)</f>
        <v>#N/A</v>
      </c>
      <c r="E28" s="374" t="e">
        <f>LOOKUP('Invoice - Direct Charge Costs'!C28,NECodes,'Non-Enhanced MAA Codes'!D2:D11)</f>
        <v>#N/A</v>
      </c>
      <c r="F28" s="145"/>
      <c r="G28" s="138"/>
      <c r="H28" s="114">
        <f>IF(C28=0,0,(G28*E28))</f>
        <v>0</v>
      </c>
      <c r="I28" s="137">
        <f>G28-H28</f>
        <v>0</v>
      </c>
      <c r="J28" s="117"/>
      <c r="K28" s="117"/>
      <c r="L28" s="117"/>
      <c r="M28" s="117"/>
      <c r="N28" s="117"/>
      <c r="O28" s="117"/>
    </row>
    <row r="29" spans="1:15">
      <c r="A29" s="122"/>
      <c r="B29" s="123"/>
      <c r="C29" s="127"/>
      <c r="D29" s="429" t="e">
        <f>LOOKUP('Invoice - Direct Charge Costs'!C29,NECodes,'Non-Enhanced MAA Codes'!B2:B11)</f>
        <v>#N/A</v>
      </c>
      <c r="E29" s="374" t="e">
        <f>LOOKUP('Invoice - Direct Charge Costs'!C29,NECodes,'Non-Enhanced MAA Codes'!D2:D11)</f>
        <v>#N/A</v>
      </c>
      <c r="F29" s="145"/>
      <c r="G29" s="138"/>
      <c r="H29" s="114">
        <f>IF(C29=0,0,(G29*E29))</f>
        <v>0</v>
      </c>
      <c r="I29" s="137">
        <f>G29-H29</f>
        <v>0</v>
      </c>
      <c r="J29" s="117"/>
      <c r="K29" s="117"/>
      <c r="L29" s="117"/>
      <c r="M29" s="117"/>
      <c r="N29" s="117"/>
      <c r="O29" s="117"/>
    </row>
    <row r="30" spans="1:15">
      <c r="A30" s="122"/>
      <c r="B30" s="123"/>
      <c r="C30" s="127"/>
      <c r="D30" s="429" t="e">
        <f>LOOKUP('Invoice - Direct Charge Costs'!C30,NECodes,'Non-Enhanced MAA Codes'!B2:B11)</f>
        <v>#N/A</v>
      </c>
      <c r="E30" s="374" t="e">
        <f>LOOKUP('Invoice - Direct Charge Costs'!C30,NECodes,'Non-Enhanced MAA Codes'!D2:D11)</f>
        <v>#N/A</v>
      </c>
      <c r="F30" s="145"/>
      <c r="G30" s="138"/>
      <c r="H30" s="114">
        <f>IF(C30=0,0,(G30*E30))</f>
        <v>0</v>
      </c>
      <c r="I30" s="137">
        <f>G30-H30</f>
        <v>0</v>
      </c>
      <c r="J30" s="117"/>
      <c r="K30" s="117"/>
      <c r="L30" s="117"/>
      <c r="M30" s="117"/>
      <c r="N30" s="117"/>
      <c r="O30" s="117"/>
    </row>
    <row r="31" spans="1:15" ht="12.75" thickBot="1">
      <c r="A31" s="129"/>
      <c r="B31" s="130"/>
      <c r="C31" s="127"/>
      <c r="D31" s="431" t="e">
        <f>LOOKUP('Invoice - Direct Charge Costs'!C31,NECodes,'Non-Enhanced MAA Codes'!B2:B11)</f>
        <v>#N/A</v>
      </c>
      <c r="E31" s="375" t="e">
        <f>LOOKUP('Invoice - Direct Charge Costs'!C31,NECodes,'Non-Enhanced MAA Codes'!D2:D11)</f>
        <v>#N/A</v>
      </c>
      <c r="F31" s="146"/>
      <c r="G31" s="147"/>
      <c r="H31" s="118">
        <f>IF(C31=0,0,(G31*E31))</f>
        <v>0</v>
      </c>
      <c r="I31" s="148">
        <f>G31-H31</f>
        <v>0</v>
      </c>
      <c r="J31" s="117"/>
      <c r="K31" s="117"/>
      <c r="L31" s="117"/>
      <c r="M31" s="117"/>
      <c r="N31" s="117"/>
      <c r="O31" s="117"/>
    </row>
    <row r="32" spans="1:15" ht="12.75" thickBot="1">
      <c r="A32" s="801" t="s">
        <v>131</v>
      </c>
      <c r="B32" s="802"/>
      <c r="C32" s="802"/>
      <c r="D32" s="802"/>
      <c r="E32" s="802"/>
      <c r="F32" s="802"/>
      <c r="G32" s="139">
        <f>SUM(G27:G31)</f>
        <v>125</v>
      </c>
      <c r="H32" s="140">
        <f>SUM(H27:H31)</f>
        <v>125</v>
      </c>
      <c r="I32" s="141">
        <f>SUM(I27:I31)</f>
        <v>0</v>
      </c>
      <c r="J32" s="119"/>
      <c r="K32" s="119"/>
      <c r="L32" s="119"/>
      <c r="M32" s="119"/>
      <c r="N32" s="119"/>
      <c r="O32" s="119"/>
    </row>
    <row r="33" spans="1:15" ht="12.75" thickBot="1">
      <c r="A33" s="791" t="s">
        <v>144</v>
      </c>
      <c r="B33" s="791"/>
      <c r="C33" s="791"/>
      <c r="D33" s="791"/>
      <c r="E33" s="791"/>
      <c r="F33" s="791"/>
      <c r="G33" s="792"/>
      <c r="H33" s="792"/>
      <c r="I33" s="792"/>
      <c r="J33" s="115"/>
      <c r="K33" s="115"/>
      <c r="L33" s="115"/>
      <c r="M33" s="115"/>
      <c r="N33" s="115"/>
      <c r="O33" s="115"/>
    </row>
    <row r="34" spans="1:15" ht="35.25" thickTop="1" thickBot="1">
      <c r="A34" s="112" t="s">
        <v>142</v>
      </c>
      <c r="B34" s="112" t="s">
        <v>130</v>
      </c>
      <c r="C34" s="94" t="s">
        <v>74</v>
      </c>
      <c r="D34" s="94" t="s">
        <v>44</v>
      </c>
      <c r="E34" s="94" t="s">
        <v>122</v>
      </c>
      <c r="F34" s="143"/>
      <c r="G34" s="133" t="s">
        <v>149</v>
      </c>
      <c r="H34" s="134" t="s">
        <v>140</v>
      </c>
      <c r="I34" s="135" t="s">
        <v>141</v>
      </c>
      <c r="J34" s="115"/>
      <c r="K34" s="115"/>
      <c r="L34" s="115"/>
      <c r="M34" s="115"/>
      <c r="N34" s="115"/>
      <c r="O34" s="115"/>
    </row>
    <row r="35" spans="1:15">
      <c r="A35" s="122"/>
      <c r="B35" s="123"/>
      <c r="C35" s="128"/>
      <c r="D35" s="430" t="e">
        <f>LOOKUP('Invoice - Direct Charge Costs'!C35,NECodes,'Non-Enhanced MAA Codes'!B2:B11)</f>
        <v>#N/A</v>
      </c>
      <c r="E35" s="373" t="e">
        <f>LOOKUP('Invoice - Direct Charge Costs'!C35,NECodes,'Non-Enhanced MAA Codes'!D2:D11)</f>
        <v>#N/A</v>
      </c>
      <c r="F35" s="144"/>
      <c r="G35" s="136"/>
      <c r="H35" s="113">
        <f>IF(C35=0,0,(G35*E35))</f>
        <v>0</v>
      </c>
      <c r="I35" s="137">
        <f>G35-H35</f>
        <v>0</v>
      </c>
      <c r="J35" s="115"/>
      <c r="K35" s="115"/>
      <c r="L35" s="115"/>
      <c r="M35" s="115"/>
      <c r="N35" s="115"/>
      <c r="O35" s="115"/>
    </row>
    <row r="36" spans="1:15">
      <c r="A36" s="122"/>
      <c r="B36" s="123"/>
      <c r="C36" s="128"/>
      <c r="D36" s="429" t="e">
        <f>LOOKUP('Invoice - Direct Charge Costs'!C36,NECodes,'Non-Enhanced MAA Codes'!B2:B11)</f>
        <v>#N/A</v>
      </c>
      <c r="E36" s="374" t="e">
        <f>LOOKUP('Invoice - Direct Charge Costs'!C36,NECodes,'Non-Enhanced MAA Codes'!D2:D11)</f>
        <v>#N/A</v>
      </c>
      <c r="F36" s="145"/>
      <c r="G36" s="138"/>
      <c r="H36" s="114">
        <f>IF(C36=0,0,(G36*E36))</f>
        <v>0</v>
      </c>
      <c r="I36" s="137">
        <f>G36-H36</f>
        <v>0</v>
      </c>
      <c r="J36" s="115"/>
      <c r="K36" s="115"/>
      <c r="L36" s="115"/>
      <c r="M36" s="115"/>
      <c r="N36" s="115"/>
      <c r="O36" s="115"/>
    </row>
    <row r="37" spans="1:15" ht="12.75" thickBot="1">
      <c r="A37" s="129"/>
      <c r="B37" s="130"/>
      <c r="C37" s="128"/>
      <c r="D37" s="431" t="e">
        <f>LOOKUP('Invoice - Direct Charge Costs'!C37,NECodes,'Non-Enhanced MAA Codes'!B2:B11)</f>
        <v>#N/A</v>
      </c>
      <c r="E37" s="375" t="e">
        <f>LOOKUP('Invoice - Direct Charge Costs'!C37,NECodes,'Non-Enhanced MAA Codes'!D2:D11)</f>
        <v>#N/A</v>
      </c>
      <c r="F37" s="146"/>
      <c r="G37" s="149"/>
      <c r="H37" s="118">
        <f>IF(C37=0,0,(G37*E37))</f>
        <v>0</v>
      </c>
      <c r="I37" s="148">
        <f>G37-H37</f>
        <v>0</v>
      </c>
      <c r="J37" s="115"/>
      <c r="K37" s="115"/>
      <c r="L37" s="115"/>
      <c r="M37" s="115"/>
      <c r="N37" s="115"/>
      <c r="O37" s="115"/>
    </row>
    <row r="38" spans="1:15" ht="12.75" thickBot="1">
      <c r="A38" s="799" t="s">
        <v>131</v>
      </c>
      <c r="B38" s="800"/>
      <c r="C38" s="800"/>
      <c r="D38" s="800"/>
      <c r="E38" s="800"/>
      <c r="F38" s="800"/>
      <c r="G38" s="139">
        <f>SUM(G35:G37)</f>
        <v>0</v>
      </c>
      <c r="H38" s="140">
        <f>SUM(H35:H37)</f>
        <v>0</v>
      </c>
      <c r="I38" s="141">
        <f>SUM(I35:I37)</f>
        <v>0</v>
      </c>
      <c r="J38" s="115"/>
      <c r="K38" s="115"/>
      <c r="L38" s="115"/>
      <c r="M38" s="115"/>
      <c r="N38" s="115"/>
      <c r="O38" s="115"/>
    </row>
    <row r="39" spans="1:15" ht="13.5" thickTop="1" thickBot="1">
      <c r="A39" s="806" t="s">
        <v>273</v>
      </c>
      <c r="B39" s="806"/>
      <c r="C39" s="806"/>
      <c r="D39" s="806"/>
      <c r="E39" s="806"/>
      <c r="F39" s="806"/>
      <c r="G39" s="792"/>
      <c r="H39" s="792"/>
      <c r="I39" s="792"/>
      <c r="J39" s="115"/>
      <c r="K39" s="115"/>
      <c r="L39" s="115"/>
      <c r="M39" s="115"/>
      <c r="N39" s="115"/>
      <c r="O39" s="115"/>
    </row>
    <row r="40" spans="1:15" ht="37.9" customHeight="1" thickBot="1">
      <c r="A40" s="419"/>
      <c r="B40" s="419"/>
      <c r="C40" s="419"/>
      <c r="D40" s="420" t="s">
        <v>44</v>
      </c>
      <c r="E40" s="421" t="s">
        <v>122</v>
      </c>
      <c r="F40" s="419"/>
      <c r="G40" s="424" t="s">
        <v>270</v>
      </c>
      <c r="H40" s="422" t="s">
        <v>140</v>
      </c>
      <c r="I40" s="423"/>
      <c r="J40" s="115"/>
      <c r="K40" s="115"/>
      <c r="L40" s="115"/>
      <c r="M40" s="115"/>
      <c r="N40" s="115"/>
      <c r="O40" s="115"/>
    </row>
    <row r="41" spans="1:15" ht="14.45" customHeight="1" thickTop="1">
      <c r="A41" s="486"/>
      <c r="B41" s="486"/>
      <c r="C41" s="486"/>
      <c r="D41" s="487" t="s">
        <v>274</v>
      </c>
      <c r="E41" s="488">
        <v>1</v>
      </c>
      <c r="F41" s="486"/>
      <c r="G41" s="489">
        <f>'Invoice - Cost Worksheet'!F38</f>
        <v>0</v>
      </c>
      <c r="H41" s="490">
        <f>G41</f>
        <v>0</v>
      </c>
      <c r="I41" s="491"/>
      <c r="J41" s="115"/>
      <c r="K41" s="115"/>
      <c r="L41" s="115"/>
      <c r="M41" s="115"/>
      <c r="N41" s="115"/>
      <c r="O41" s="115"/>
    </row>
    <row r="42" spans="1:15" ht="52.5" customHeight="1">
      <c r="A42" s="789" t="s">
        <v>297</v>
      </c>
      <c r="B42" s="777"/>
      <c r="C42" s="777"/>
      <c r="D42" s="777"/>
      <c r="E42" s="777"/>
      <c r="F42" s="777"/>
      <c r="G42" s="777"/>
      <c r="H42" s="777"/>
      <c r="I42" s="777"/>
      <c r="J42" s="777"/>
      <c r="K42" s="777"/>
      <c r="L42" s="777"/>
      <c r="M42" s="777"/>
      <c r="N42" s="777"/>
      <c r="O42" s="778"/>
    </row>
    <row r="43" spans="1:15" ht="48.75" customHeight="1">
      <c r="A43" s="810"/>
      <c r="B43" s="810"/>
      <c r="C43" s="810"/>
      <c r="E43" s="498">
        <v>45214</v>
      </c>
      <c r="F43" s="498"/>
      <c r="G43" s="498"/>
      <c r="J43" s="790" t="s">
        <v>396</v>
      </c>
      <c r="K43" s="790"/>
      <c r="L43" s="790"/>
      <c r="M43" s="790"/>
      <c r="N43" s="790"/>
      <c r="O43" s="790"/>
    </row>
    <row r="44" spans="1:15" ht="12.75" customHeight="1">
      <c r="A44" s="811" t="s">
        <v>292</v>
      </c>
      <c r="B44" s="811"/>
      <c r="C44" s="811"/>
      <c r="D44" s="504"/>
      <c r="E44" s="499" t="s">
        <v>9</v>
      </c>
      <c r="F44" s="512"/>
      <c r="G44" s="512"/>
      <c r="H44" s="504"/>
      <c r="I44" s="504"/>
      <c r="J44" s="807" t="s">
        <v>95</v>
      </c>
      <c r="K44" s="807"/>
      <c r="L44" s="807"/>
      <c r="M44" s="807"/>
      <c r="N44" s="807"/>
      <c r="O44" s="807"/>
    </row>
    <row r="45" spans="1:15" ht="12.75" customHeight="1">
      <c r="A45" s="507"/>
      <c r="B45" s="507"/>
      <c r="C45" s="507"/>
      <c r="D45" s="507"/>
      <c r="E45" s="496"/>
      <c r="F45" s="497"/>
      <c r="G45" s="496"/>
      <c r="H45" s="77"/>
      <c r="I45" s="64"/>
      <c r="J45" s="76"/>
      <c r="K45" s="64"/>
      <c r="L45" s="64"/>
      <c r="M45" s="64"/>
      <c r="N45" s="64"/>
      <c r="O45" s="508" t="str">
        <f>'Invoice - Summary Page'!L32</f>
        <v>Rev.10/11/22 DHCS/LGFD</v>
      </c>
    </row>
    <row r="46" spans="1:15" ht="12.75">
      <c r="A46" s="77"/>
      <c r="B46" s="75"/>
      <c r="C46" s="64"/>
      <c r="D46" s="64"/>
      <c r="E46" s="64"/>
      <c r="F46" s="64"/>
      <c r="G46" s="76"/>
      <c r="H46" s="64"/>
      <c r="I46" s="64"/>
      <c r="J46" s="76"/>
      <c r="K46" s="64"/>
      <c r="L46" s="64"/>
      <c r="M46" s="64"/>
      <c r="N46" s="64"/>
      <c r="O46" s="64"/>
    </row>
    <row r="47" spans="1:15" ht="12.75">
      <c r="A47" s="77"/>
      <c r="B47" s="75"/>
      <c r="C47" s="64"/>
      <c r="D47" s="64"/>
      <c r="E47" s="64"/>
      <c r="F47" s="64"/>
      <c r="G47" s="76"/>
      <c r="H47" s="64"/>
      <c r="I47" s="64"/>
      <c r="J47" s="76"/>
      <c r="K47" s="64"/>
      <c r="L47" s="64"/>
      <c r="M47" s="64"/>
      <c r="N47" s="64"/>
      <c r="O47" s="64"/>
    </row>
    <row r="48" spans="1:15" ht="12.75">
      <c r="A48" s="77"/>
      <c r="B48" s="75"/>
      <c r="C48" s="64"/>
      <c r="D48" s="64"/>
      <c r="E48" s="64"/>
      <c r="F48" s="64"/>
      <c r="G48" s="76"/>
      <c r="H48" s="64"/>
      <c r="I48" s="64"/>
      <c r="J48" s="76"/>
      <c r="K48" s="64"/>
      <c r="L48" s="64"/>
      <c r="M48" s="64"/>
      <c r="N48" s="64"/>
      <c r="O48" s="64"/>
    </row>
    <row r="49" spans="1:15" ht="12.75">
      <c r="A49" s="77"/>
      <c r="B49" s="75"/>
      <c r="C49" s="64" t="s">
        <v>0</v>
      </c>
      <c r="D49" s="64"/>
      <c r="E49" s="64"/>
      <c r="F49" s="64"/>
      <c r="G49" s="76"/>
      <c r="H49" s="64"/>
      <c r="I49" s="64"/>
      <c r="J49" s="76"/>
      <c r="K49" s="64"/>
      <c r="L49" s="64"/>
      <c r="M49" s="64"/>
      <c r="O49" s="64"/>
    </row>
    <row r="50" spans="1:15" ht="12.75">
      <c r="B50" s="75"/>
      <c r="C50" s="64" t="s">
        <v>0</v>
      </c>
      <c r="D50" s="79" t="s">
        <v>0</v>
      </c>
      <c r="E50" s="64"/>
      <c r="F50" s="64"/>
      <c r="G50" s="76"/>
      <c r="H50" s="64"/>
      <c r="I50" s="64"/>
      <c r="J50" s="76"/>
      <c r="K50" s="64"/>
      <c r="L50" s="64"/>
      <c r="M50" s="64"/>
      <c r="N50" s="64"/>
      <c r="O50" s="64"/>
    </row>
    <row r="51" spans="1:15" ht="12.75">
      <c r="A51" s="77"/>
      <c r="B51" s="75"/>
      <c r="C51" s="64"/>
      <c r="E51" s="64"/>
      <c r="F51" s="64"/>
      <c r="G51" s="76"/>
      <c r="H51" s="64"/>
      <c r="I51" s="64"/>
      <c r="J51" s="76"/>
      <c r="K51" s="64"/>
      <c r="M51" s="64"/>
      <c r="N51" s="64"/>
      <c r="O51" s="64"/>
    </row>
    <row r="52" spans="1:15" ht="12.75">
      <c r="A52" s="78"/>
      <c r="B52" s="131"/>
      <c r="C52" s="64"/>
      <c r="D52" s="64"/>
      <c r="E52" s="64"/>
      <c r="F52" s="64"/>
      <c r="G52" s="76"/>
      <c r="H52" s="64"/>
      <c r="I52" s="64"/>
      <c r="J52" s="76"/>
      <c r="K52" s="64"/>
      <c r="L52" s="64"/>
      <c r="M52" s="64"/>
      <c r="N52" s="64"/>
      <c r="O52" s="64"/>
    </row>
    <row r="53" spans="1:15" ht="12.75">
      <c r="B53" s="75"/>
      <c r="C53" s="64" t="s">
        <v>0</v>
      </c>
      <c r="D53" s="64"/>
      <c r="E53" s="64"/>
      <c r="F53" s="64"/>
      <c r="G53" s="76"/>
      <c r="H53" s="64"/>
      <c r="I53" s="64"/>
      <c r="J53" s="76"/>
      <c r="K53" s="64"/>
      <c r="L53" s="64"/>
      <c r="M53" s="64"/>
      <c r="N53" s="64"/>
      <c r="O53" s="64"/>
    </row>
  </sheetData>
  <sheetProtection algorithmName="SHA-512" hashValue="1EHeixjd+f92sKbySnnjd0PRTVxfcstwm9e21i5MBndXqLHvN4S/diA7DDvaXW6wqc4ER7qPIEmGQ03JxDn04w==" saltValue="aVT3pOklupgxYOPJaMdAKg==" spinCount="100000" sheet="1" selectLockedCells="1"/>
  <mergeCells count="23">
    <mergeCell ref="J44:O44"/>
    <mergeCell ref="G3:H3"/>
    <mergeCell ref="I2:M2"/>
    <mergeCell ref="B2:C2"/>
    <mergeCell ref="G2:H2"/>
    <mergeCell ref="B3:C3"/>
    <mergeCell ref="A43:C43"/>
    <mergeCell ref="A44:C44"/>
    <mergeCell ref="B1:C1"/>
    <mergeCell ref="A42:O42"/>
    <mergeCell ref="G1:H1"/>
    <mergeCell ref="J43:O43"/>
    <mergeCell ref="A33:I33"/>
    <mergeCell ref="I3:M3"/>
    <mergeCell ref="A25:I25"/>
    <mergeCell ref="I1:M1"/>
    <mergeCell ref="A38:F38"/>
    <mergeCell ref="A32:F32"/>
    <mergeCell ref="A12:O12"/>
    <mergeCell ref="A11:F11"/>
    <mergeCell ref="A4:O4"/>
    <mergeCell ref="A24:F24"/>
    <mergeCell ref="A39:I39"/>
  </mergeCells>
  <dataValidations xWindow="311" yWindow="410" count="4">
    <dataValidation type="list" allowBlank="1" showInputMessage="1" showErrorMessage="1" errorTitle="Attention!" error="Please select Code 10 (Transportation) ONLY!" promptTitle="Non-Enhanced CMAA Code" prompt="Please select Code 10 (Transportation) ONLY!" sqref="C35:C37" xr:uid="{00000000-0002-0000-0500-000000000000}">
      <formula1>_NEC10</formula1>
    </dataValidation>
    <dataValidation type="list" allowBlank="1" showInputMessage="1" showErrorMessage="1" errorTitle="Attention!" error="Please select a valid Enhanced MAA Code from the list!" promptTitle="Enhanced CMAA Codes" prompt="Please select the appropriate Enhanced CMAA Code." sqref="C6:C10" xr:uid="{00000000-0002-0000-0500-000001000000}">
      <formula1>ECodes</formula1>
    </dataValidation>
    <dataValidation type="list" allowBlank="1" showInputMessage="1" showErrorMessage="1" errorTitle="Attention!" error="Select a valid Non-Enhanced MAA Code from the list." promptTitle="Non-Enhanced CMAA Codes" prompt="Please select the appropriate Non-Enhanced CMAA Code." sqref="C27:C31" xr:uid="{00000000-0002-0000-0500-000002000000}">
      <formula1>"4,6,8,15,17,19,20"</formula1>
    </dataValidation>
    <dataValidation type="list" allowBlank="1" showInputMessage="1" showErrorMessage="1" errorTitle="Attention!" error="Select a valid Non-Enhanced MAA Code from the list." promptTitle="Non-Enhanced CMAA Codes" prompt="Please select the appropriate Non-Enhanced CMAA Code." sqref="C14:C23" xr:uid="{00000000-0002-0000-0500-000003000000}">
      <formula1>"4,6,8,10,12,13,15,17,19,20"</formula1>
    </dataValidation>
  </dataValidations>
  <printOptions horizontalCentered="1"/>
  <pageMargins left="0.25" right="0.25" top="0.75" bottom="0.25" header="0.15" footer="0.15"/>
  <pageSetup scale="57" orientation="landscape" r:id="rId1"/>
  <headerFooter>
    <oddHeader>&amp;C&amp;"SWISS,Bold"COUNTY-BASED MEDI-CAL ADMINISTRATIVE ACTIVITIES (CMAA) - INVOICE DETAIL
Direct Charge Costs Worksheet</oddHeader>
  </headerFooter>
  <ignoredErrors>
    <ignoredError sqref="D18:E23 D29:E31 D28:E28 D36:D37 E35:E36 D35 D8:E10 E37" evalError="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ransitionEvaluation="1" codeName="Sheet12"/>
  <dimension ref="A1:IK99"/>
  <sheetViews>
    <sheetView view="pageLayout" topLeftCell="A44" zoomScale="70" zoomScaleNormal="60" zoomScaleSheetLayoutView="80" zoomScalePageLayoutView="70" workbookViewId="0">
      <selection activeCell="C44" sqref="C44"/>
    </sheetView>
  </sheetViews>
  <sheetFormatPr defaultColWidth="9.6640625" defaultRowHeight="12.75"/>
  <cols>
    <col min="1" max="1" width="41" style="54" customWidth="1"/>
    <col min="2" max="2" width="13.77734375" style="77" bestFit="1" customWidth="1"/>
    <col min="3" max="4" width="12.77734375" style="64" bestFit="1" customWidth="1"/>
    <col min="5" max="5" width="12.88671875" style="64" bestFit="1" customWidth="1"/>
    <col min="6" max="6" width="14.21875" style="64" bestFit="1" customWidth="1"/>
    <col min="7" max="7" width="13" style="64" customWidth="1"/>
    <col min="8" max="8" width="13" style="76" customWidth="1"/>
    <col min="9" max="9" width="9.6640625" style="186"/>
    <col min="10" max="16384" width="9.6640625" style="77"/>
  </cols>
  <sheetData>
    <row r="1" spans="1:245" ht="37.5" customHeight="1">
      <c r="A1" s="832" t="s">
        <v>337</v>
      </c>
      <c r="B1" s="833"/>
      <c r="C1" s="833"/>
      <c r="D1" s="833"/>
      <c r="E1" s="833"/>
      <c r="F1" s="833"/>
      <c r="G1" s="833"/>
      <c r="H1" s="833"/>
    </row>
    <row r="2" spans="1:245">
      <c r="A2" s="398" t="s">
        <v>25</v>
      </c>
      <c r="B2" s="825" t="str">
        <f>'Invoice - Summary Page'!$D$4</f>
        <v>ABC County</v>
      </c>
      <c r="C2" s="825"/>
      <c r="D2" s="399"/>
      <c r="E2" s="400" t="s">
        <v>26</v>
      </c>
      <c r="F2" s="825" t="str">
        <f>'Invoice - Summary Page'!$J$4</f>
        <v>Veterans Services</v>
      </c>
      <c r="G2" s="825"/>
      <c r="H2" s="396"/>
    </row>
    <row r="3" spans="1:245">
      <c r="A3" s="398" t="s">
        <v>30</v>
      </c>
      <c r="B3" s="825" t="str">
        <f>'Invoice - Summary Page'!$D$6</f>
        <v>DHCS CMAA Evergreen PA-ABC</v>
      </c>
      <c r="C3" s="825"/>
      <c r="D3" s="399"/>
      <c r="E3" s="400" t="s">
        <v>27</v>
      </c>
      <c r="F3" s="818" t="str">
        <f>'Invoice - Summary Page'!$J$6</f>
        <v>Veterans Services</v>
      </c>
      <c r="G3" s="818"/>
      <c r="H3" s="396"/>
    </row>
    <row r="4" spans="1:245" ht="15.75" customHeight="1">
      <c r="A4" s="398" t="s">
        <v>31</v>
      </c>
      <c r="B4" s="818" t="str">
        <f>'Invoice - Summary Page'!$D$8</f>
        <v>01/01/2023-03/31/2023</v>
      </c>
      <c r="C4" s="818"/>
      <c r="D4" s="399"/>
      <c r="E4" s="400" t="s">
        <v>28</v>
      </c>
      <c r="F4" s="818" t="str">
        <f>'Invoice - Summary Page'!$J$8</f>
        <v>XX - XXXX - 2223 - 3</v>
      </c>
      <c r="G4" s="818"/>
      <c r="H4" s="396"/>
    </row>
    <row r="5" spans="1:245" ht="15.75" customHeight="1" thickBot="1">
      <c r="A5" s="401"/>
      <c r="B5" s="401"/>
      <c r="C5" s="401"/>
      <c r="D5" s="401"/>
      <c r="E5" s="401"/>
      <c r="F5" s="401"/>
      <c r="G5" s="401"/>
      <c r="H5" s="401"/>
    </row>
    <row r="6" spans="1:245" ht="13.5" thickTop="1">
      <c r="A6" s="826" t="s">
        <v>189</v>
      </c>
      <c r="B6" s="197" t="s">
        <v>166</v>
      </c>
      <c r="C6" s="197" t="s">
        <v>167</v>
      </c>
      <c r="D6" s="197" t="s">
        <v>168</v>
      </c>
      <c r="E6" s="197" t="s">
        <v>170</v>
      </c>
      <c r="F6" s="218" t="s">
        <v>169</v>
      </c>
      <c r="G6" s="197" t="s">
        <v>171</v>
      </c>
      <c r="H6" s="208" t="s">
        <v>172</v>
      </c>
      <c r="I6" s="263"/>
      <c r="J6" s="78"/>
      <c r="K6" s="78"/>
      <c r="L6" s="78"/>
      <c r="M6" s="78"/>
      <c r="N6" s="78"/>
      <c r="O6" s="78"/>
      <c r="P6" s="78"/>
      <c r="Q6" s="78"/>
      <c r="R6" s="78"/>
      <c r="S6" s="78"/>
      <c r="T6" s="78"/>
    </row>
    <row r="7" spans="1:245">
      <c r="A7" s="827"/>
      <c r="B7" s="198" t="s">
        <v>3</v>
      </c>
      <c r="C7" s="198" t="s">
        <v>4</v>
      </c>
      <c r="D7" s="198" t="s">
        <v>86</v>
      </c>
      <c r="E7" s="198" t="s">
        <v>86</v>
      </c>
      <c r="F7" s="219" t="s">
        <v>3</v>
      </c>
      <c r="G7" s="198" t="s">
        <v>4</v>
      </c>
      <c r="H7" s="209" t="s">
        <v>173</v>
      </c>
      <c r="I7" s="263"/>
      <c r="J7" s="78"/>
      <c r="K7" s="78"/>
      <c r="L7" s="78"/>
      <c r="M7" s="78"/>
      <c r="N7" s="78"/>
      <c r="O7" s="78"/>
      <c r="P7" s="78"/>
      <c r="Q7" s="78"/>
      <c r="R7" s="78"/>
      <c r="S7" s="78"/>
      <c r="T7" s="78"/>
    </row>
    <row r="8" spans="1:245" ht="13.5" thickBot="1">
      <c r="A8" s="828"/>
      <c r="B8" s="259" t="s">
        <v>159</v>
      </c>
      <c r="C8" s="259" t="s">
        <v>159</v>
      </c>
      <c r="D8" s="259" t="s">
        <v>159</v>
      </c>
      <c r="E8" s="259" t="s">
        <v>165</v>
      </c>
      <c r="F8" s="260" t="s">
        <v>165</v>
      </c>
      <c r="G8" s="259" t="s">
        <v>165</v>
      </c>
      <c r="H8" s="261" t="s">
        <v>159</v>
      </c>
      <c r="I8" s="263"/>
      <c r="J8" s="78"/>
      <c r="K8" s="78"/>
      <c r="L8" s="78"/>
      <c r="M8" s="78"/>
      <c r="N8" s="78"/>
      <c r="O8" s="78"/>
      <c r="P8" s="78"/>
      <c r="Q8" s="78"/>
      <c r="R8" s="78"/>
      <c r="S8" s="78"/>
      <c r="T8" s="78"/>
    </row>
    <row r="9" spans="1:245">
      <c r="A9" s="323" t="s">
        <v>176</v>
      </c>
      <c r="B9" s="363">
        <f>'Invoice - Cost Worksheet'!C8</f>
        <v>0</v>
      </c>
      <c r="C9" s="363">
        <f>'Invoice - Cost Worksheet'!D8</f>
        <v>77345</v>
      </c>
      <c r="D9" s="363">
        <f>'Invoice - Cost Worksheet'!E8</f>
        <v>0</v>
      </c>
      <c r="E9" s="258">
        <f>'Invoice - Direct Charge Costs'!I11+'Invoice - Direct Charge Costs'!I24</f>
        <v>0</v>
      </c>
      <c r="F9" s="258">
        <f>'Invoice - Direct Charge Costs'!H11</f>
        <v>0</v>
      </c>
      <c r="G9" s="258">
        <f>'Invoice - Direct Charge Costs'!H24</f>
        <v>0</v>
      </c>
      <c r="H9" s="365">
        <f>'Invoice - Cost Worksheet'!G8</f>
        <v>0</v>
      </c>
      <c r="I9" s="263"/>
      <c r="J9" s="78"/>
      <c r="K9" s="78"/>
      <c r="L9" s="78"/>
      <c r="M9" s="78"/>
      <c r="N9" s="78"/>
      <c r="O9" s="78"/>
      <c r="P9" s="78"/>
      <c r="Q9" s="78"/>
      <c r="R9" s="78"/>
      <c r="S9" s="78"/>
    </row>
    <row r="10" spans="1:245" ht="13.5" thickBot="1">
      <c r="A10" s="324" t="s">
        <v>177</v>
      </c>
      <c r="B10" s="364">
        <f>'Invoice - Cost Worksheet'!C9</f>
        <v>0</v>
      </c>
      <c r="C10" s="364">
        <f>'Invoice - Cost Worksheet'!D9</f>
        <v>34795.300000000003</v>
      </c>
      <c r="D10" s="364">
        <f>'Invoice - Cost Worksheet'!E9</f>
        <v>0</v>
      </c>
      <c r="E10" s="221">
        <f>'Invoice - Direct Charge Costs'!L11+'Invoice - Direct Charge Costs'!L24</f>
        <v>0</v>
      </c>
      <c r="F10" s="221">
        <f>'Invoice - Direct Charge Costs'!K11</f>
        <v>0</v>
      </c>
      <c r="G10" s="221">
        <f>'Invoice - Direct Charge Costs'!K24</f>
        <v>0</v>
      </c>
      <c r="H10" s="366">
        <f>'Invoice - Cost Worksheet'!G9</f>
        <v>0</v>
      </c>
      <c r="I10" s="263"/>
      <c r="J10" s="78"/>
      <c r="K10" s="78"/>
      <c r="L10" s="78"/>
      <c r="M10" s="78"/>
      <c r="N10" s="78"/>
      <c r="O10" s="78"/>
      <c r="P10" s="78"/>
      <c r="Q10" s="78"/>
      <c r="R10" s="78"/>
      <c r="S10" s="78"/>
    </row>
    <row r="11" spans="1:245" ht="13.5" thickBot="1">
      <c r="A11" s="190" t="s">
        <v>181</v>
      </c>
      <c r="B11" s="199">
        <f t="shared" ref="B11:H11" si="0">B9+B10</f>
        <v>0</v>
      </c>
      <c r="C11" s="199">
        <f t="shared" si="0"/>
        <v>112140.3</v>
      </c>
      <c r="D11" s="199">
        <f t="shared" si="0"/>
        <v>0</v>
      </c>
      <c r="E11" s="222">
        <f>E9+E10</f>
        <v>0</v>
      </c>
      <c r="F11" s="222">
        <f t="shared" si="0"/>
        <v>0</v>
      </c>
      <c r="G11" s="222">
        <f>G9+G10</f>
        <v>0</v>
      </c>
      <c r="H11" s="210">
        <f t="shared" si="0"/>
        <v>0</v>
      </c>
      <c r="I11" s="263"/>
      <c r="J11" s="78"/>
      <c r="K11" s="78"/>
      <c r="L11" s="78"/>
      <c r="M11" s="78"/>
      <c r="N11" s="78"/>
      <c r="O11" s="78"/>
      <c r="P11" s="78"/>
      <c r="Q11" s="78"/>
      <c r="R11" s="78"/>
      <c r="S11" s="78"/>
    </row>
    <row r="12" spans="1:245" ht="13.5" thickBot="1">
      <c r="A12" s="325" t="s">
        <v>133</v>
      </c>
      <c r="B12" s="200"/>
      <c r="C12" s="367">
        <f>'Invoice - Cost Worksheet'!D10</f>
        <v>0</v>
      </c>
      <c r="D12" s="367">
        <f>'Invoice - Cost Worksheet'!E10</f>
        <v>0</v>
      </c>
      <c r="E12" s="223">
        <f>'Invoice - Direct Charge Costs'!I32</f>
        <v>0</v>
      </c>
      <c r="F12" s="224"/>
      <c r="G12" s="223">
        <f>'Invoice - Direct Charge Costs'!H32</f>
        <v>125</v>
      </c>
      <c r="H12" s="211"/>
      <c r="I12" s="263"/>
      <c r="J12" s="78"/>
      <c r="K12" s="78"/>
      <c r="L12" s="78"/>
      <c r="M12" s="78"/>
      <c r="N12" s="78"/>
      <c r="O12" s="78"/>
      <c r="P12" s="78"/>
      <c r="Q12" s="78"/>
      <c r="R12" s="78"/>
      <c r="S12" s="78"/>
    </row>
    <row r="13" spans="1:245" ht="13.5" thickBot="1">
      <c r="A13" s="190" t="s">
        <v>182</v>
      </c>
      <c r="B13" s="199">
        <f>B11</f>
        <v>0</v>
      </c>
      <c r="C13" s="199">
        <f>SUM(C11:C12)</f>
        <v>112140.3</v>
      </c>
      <c r="D13" s="199">
        <f>SUM(D11:D12)</f>
        <v>0</v>
      </c>
      <c r="E13" s="222">
        <f>SUM(E11:E12)</f>
        <v>0</v>
      </c>
      <c r="F13" s="222">
        <f>F11</f>
        <v>0</v>
      </c>
      <c r="G13" s="222">
        <f>SUM(G11:G12)</f>
        <v>125</v>
      </c>
      <c r="H13" s="212"/>
      <c r="I13" s="263"/>
      <c r="J13" s="78"/>
      <c r="K13" s="78"/>
      <c r="L13" s="78"/>
      <c r="M13" s="78"/>
      <c r="N13" s="78"/>
      <c r="O13" s="78"/>
      <c r="P13" s="78"/>
      <c r="Q13" s="78"/>
      <c r="R13" s="78"/>
      <c r="S13" s="78"/>
    </row>
    <row r="14" spans="1:245">
      <c r="A14" s="191" t="s">
        <v>178</v>
      </c>
      <c r="B14" s="201">
        <f>IF(B13=0,0,(B13/(SUM(B13:G13))))</f>
        <v>0</v>
      </c>
      <c r="C14" s="201">
        <f>IF(C13=0,0,(C13/(SUM(B13:G13))))</f>
        <v>0.99888656601817305</v>
      </c>
      <c r="D14" s="201">
        <f>IF(D13=0,0,(D13/(SUM(B13:G13))))</f>
        <v>0</v>
      </c>
      <c r="E14" s="225">
        <f>IF(E13=0,0,(E13/(SUM(B13:G13))))</f>
        <v>0</v>
      </c>
      <c r="F14" s="225">
        <f>IF(F13=0,0,(F13/(SUM(B13:G13))))</f>
        <v>0</v>
      </c>
      <c r="G14" s="225">
        <f>IF(G13=0,0,(G13/(SUM(B13:G13))))</f>
        <v>1.1134339818269759E-3</v>
      </c>
      <c r="H14" s="213"/>
      <c r="I14" s="263"/>
      <c r="J14" s="131"/>
      <c r="K14" s="131"/>
      <c r="L14" s="131"/>
      <c r="M14" s="131"/>
      <c r="N14" s="131"/>
      <c r="O14" s="131"/>
      <c r="P14" s="131"/>
      <c r="Q14" s="131"/>
      <c r="R14" s="131"/>
      <c r="S14" s="131"/>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5"/>
      <c r="GF14" s="75"/>
      <c r="GG14" s="75"/>
      <c r="GH14" s="75"/>
      <c r="GI14" s="75"/>
      <c r="GJ14" s="75"/>
      <c r="GK14" s="75"/>
      <c r="GL14" s="75"/>
      <c r="GM14" s="75"/>
      <c r="GN14" s="75"/>
      <c r="GO14" s="75"/>
      <c r="GP14" s="75"/>
      <c r="GQ14" s="75"/>
      <c r="GR14" s="75"/>
      <c r="GS14" s="75"/>
      <c r="GT14" s="75"/>
      <c r="GU14" s="75"/>
      <c r="GV14" s="75"/>
      <c r="GW14" s="75"/>
      <c r="GX14" s="75"/>
      <c r="GY14" s="75"/>
      <c r="GZ14" s="75"/>
      <c r="HA14" s="75"/>
      <c r="HB14" s="75"/>
      <c r="HC14" s="75"/>
      <c r="HD14" s="75"/>
      <c r="HE14" s="75"/>
      <c r="HF14" s="75"/>
      <c r="HG14" s="75"/>
      <c r="HH14" s="75"/>
      <c r="HI14" s="75"/>
      <c r="HJ14" s="75"/>
      <c r="HK14" s="75"/>
      <c r="HL14" s="75"/>
      <c r="HM14" s="75"/>
      <c r="HN14" s="75"/>
      <c r="HO14" s="75"/>
      <c r="HP14" s="75"/>
      <c r="HQ14" s="75"/>
      <c r="HR14" s="75"/>
      <c r="HS14" s="75"/>
      <c r="HT14" s="75"/>
      <c r="HU14" s="75"/>
      <c r="HV14" s="75"/>
      <c r="HW14" s="75"/>
      <c r="HX14" s="75"/>
      <c r="HY14" s="75"/>
      <c r="HZ14" s="75"/>
      <c r="IA14" s="75"/>
      <c r="IB14" s="75"/>
      <c r="IC14" s="75"/>
      <c r="ID14" s="75"/>
      <c r="IE14" s="75"/>
      <c r="IF14" s="75"/>
      <c r="IG14" s="75"/>
      <c r="IH14" s="75"/>
      <c r="II14" s="75"/>
      <c r="IJ14" s="75"/>
      <c r="IK14" s="75"/>
    </row>
    <row r="15" spans="1:245">
      <c r="A15" s="192" t="s">
        <v>179</v>
      </c>
      <c r="B15" s="202"/>
      <c r="C15" s="202"/>
      <c r="D15" s="202"/>
      <c r="E15" s="220">
        <f>'Invoice - Direct Charge Costs'!I38</f>
        <v>0</v>
      </c>
      <c r="F15" s="226"/>
      <c r="G15" s="220">
        <f>'Invoice - Direct Charge Costs'!H38</f>
        <v>0</v>
      </c>
      <c r="H15" s="214"/>
      <c r="I15" s="263"/>
      <c r="J15" s="78"/>
      <c r="K15" s="78"/>
      <c r="L15" s="78"/>
      <c r="M15" s="78"/>
      <c r="N15" s="78"/>
      <c r="O15" s="78"/>
      <c r="P15" s="78"/>
      <c r="Q15" s="78"/>
      <c r="R15" s="78"/>
      <c r="S15" s="78"/>
    </row>
    <row r="16" spans="1:245">
      <c r="A16" s="326" t="s">
        <v>180</v>
      </c>
      <c r="B16" s="368">
        <f>'Invoice - Cost Worksheet'!C38</f>
        <v>0</v>
      </c>
      <c r="C16" s="368">
        <f>'Invoice - Cost Worksheet'!D38</f>
        <v>0</v>
      </c>
      <c r="D16" s="368">
        <f>'Invoice - Cost Worksheet'!E38</f>
        <v>6736.18</v>
      </c>
      <c r="E16" s="220">
        <f>'Invoice - Direct Charge Costs'!O11+'Invoice - Direct Charge Costs'!O24</f>
        <v>0</v>
      </c>
      <c r="F16" s="220">
        <f>'Invoice - Direct Charge Costs'!N11</f>
        <v>0</v>
      </c>
      <c r="G16" s="220">
        <f>'Invoice - Direct Charge Costs'!N24</f>
        <v>0</v>
      </c>
      <c r="H16" s="369">
        <f>'Invoice - Cost Worksheet'!G38</f>
        <v>38158.590000000004</v>
      </c>
      <c r="I16" s="263"/>
      <c r="J16" s="78"/>
      <c r="K16" s="78"/>
      <c r="L16" s="78"/>
      <c r="M16" s="78"/>
      <c r="N16" s="78"/>
      <c r="O16" s="78"/>
      <c r="P16" s="78"/>
      <c r="Q16" s="78"/>
      <c r="R16" s="78"/>
      <c r="S16" s="78"/>
    </row>
    <row r="17" spans="1:245">
      <c r="A17" s="193" t="s">
        <v>271</v>
      </c>
      <c r="B17" s="203"/>
      <c r="C17" s="203"/>
      <c r="D17" s="203"/>
      <c r="E17" s="227"/>
      <c r="F17" s="227"/>
      <c r="G17" s="220">
        <f>'Invoice - Direct Charge Costs'!H41</f>
        <v>0</v>
      </c>
      <c r="H17" s="216"/>
      <c r="I17" s="263"/>
      <c r="J17" s="78"/>
      <c r="K17" s="78"/>
      <c r="L17" s="78"/>
      <c r="M17" s="78"/>
      <c r="N17" s="78"/>
      <c r="O17" s="78"/>
      <c r="P17" s="78"/>
      <c r="Q17" s="78"/>
      <c r="R17" s="78"/>
      <c r="S17" s="78"/>
    </row>
    <row r="18" spans="1:245">
      <c r="A18" s="193" t="s">
        <v>187</v>
      </c>
      <c r="B18" s="203"/>
      <c r="C18" s="203"/>
      <c r="D18" s="203"/>
      <c r="E18" s="227"/>
      <c r="F18" s="227"/>
      <c r="G18" s="227"/>
      <c r="H18" s="215">
        <f>H11+H16</f>
        <v>38158.590000000004</v>
      </c>
      <c r="I18" s="263"/>
      <c r="J18" s="78"/>
      <c r="K18" s="78"/>
      <c r="L18" s="78"/>
      <c r="M18" s="78"/>
      <c r="N18" s="78"/>
      <c r="O18" s="78"/>
      <c r="P18" s="78"/>
      <c r="Q18" s="78"/>
      <c r="R18" s="78"/>
      <c r="S18" s="78"/>
    </row>
    <row r="19" spans="1:245" ht="13.5" thickBot="1">
      <c r="A19" s="194" t="s">
        <v>188</v>
      </c>
      <c r="B19" s="204">
        <f>ROUND((SUM(H18*B14)),0)</f>
        <v>0</v>
      </c>
      <c r="C19" s="204">
        <f>ROUND((SUM(H18*C14)),0)</f>
        <v>38116</v>
      </c>
      <c r="D19" s="204">
        <f>ROUND((SUM(H18*D14)),0)</f>
        <v>0</v>
      </c>
      <c r="E19" s="204">
        <f>ROUND((SUM(H18*E14)),0)</f>
        <v>0</v>
      </c>
      <c r="F19" s="204">
        <f>ROUND((SUM(H18*F14)),0)</f>
        <v>0</v>
      </c>
      <c r="G19" s="204">
        <f>ROUND((SUM(H18*G14)),0)</f>
        <v>42</v>
      </c>
      <c r="H19" s="216"/>
      <c r="I19" s="263"/>
      <c r="J19" s="78"/>
      <c r="K19" s="78"/>
      <c r="L19" s="78"/>
      <c r="M19" s="78"/>
      <c r="N19" s="78"/>
      <c r="O19" s="78"/>
      <c r="P19" s="78"/>
      <c r="Q19" s="78"/>
      <c r="R19" s="78"/>
      <c r="S19" s="78"/>
    </row>
    <row r="20" spans="1:245" ht="13.5" thickBot="1">
      <c r="A20" s="190" t="s">
        <v>183</v>
      </c>
      <c r="B20" s="199">
        <f>B16+B19</f>
        <v>0</v>
      </c>
      <c r="C20" s="199">
        <f>C16+C19</f>
        <v>38116</v>
      </c>
      <c r="D20" s="199">
        <f>D16+D19</f>
        <v>6736.18</v>
      </c>
      <c r="E20" s="199">
        <f>(E15+E16+E19)</f>
        <v>0</v>
      </c>
      <c r="F20" s="199">
        <f>F16+F19</f>
        <v>0</v>
      </c>
      <c r="G20" s="199">
        <f>(G15+G16+G17+G19)</f>
        <v>42</v>
      </c>
      <c r="H20" s="216"/>
      <c r="I20" s="263"/>
      <c r="J20" s="78"/>
      <c r="K20" s="78"/>
      <c r="L20" s="78"/>
      <c r="M20" s="78"/>
      <c r="N20" s="78"/>
      <c r="O20" s="78"/>
      <c r="P20" s="78"/>
      <c r="Q20" s="78"/>
      <c r="R20" s="78"/>
      <c r="S20" s="78"/>
    </row>
    <row r="21" spans="1:245" ht="13.5" thickBot="1">
      <c r="A21" s="195" t="s">
        <v>184</v>
      </c>
      <c r="B21" s="205"/>
      <c r="C21" s="205"/>
      <c r="D21" s="207">
        <f>E13+E20</f>
        <v>0</v>
      </c>
      <c r="E21" s="205"/>
      <c r="F21" s="205"/>
      <c r="G21" s="205"/>
      <c r="H21" s="216"/>
      <c r="I21" s="263"/>
      <c r="J21" s="78"/>
      <c r="K21" s="78"/>
      <c r="L21" s="78"/>
      <c r="M21" s="78"/>
      <c r="N21" s="78"/>
      <c r="O21" s="78"/>
      <c r="P21" s="78"/>
      <c r="Q21" s="78"/>
      <c r="R21" s="78"/>
      <c r="S21" s="78"/>
    </row>
    <row r="22" spans="1:245" ht="13.5" thickBot="1">
      <c r="A22" s="190" t="s">
        <v>175</v>
      </c>
      <c r="B22" s="199">
        <f>ROUND((B13+B20),0)</f>
        <v>0</v>
      </c>
      <c r="C22" s="199">
        <f>ROUND((C13+C20),0)</f>
        <v>150256</v>
      </c>
      <c r="D22" s="199">
        <f>ROUND((D13+D20+D21),0)</f>
        <v>6736</v>
      </c>
      <c r="E22" s="228"/>
      <c r="F22" s="199">
        <f>ROUND(F13+F20,0)</f>
        <v>0</v>
      </c>
      <c r="G22" s="199">
        <f>ROUND(G13+G20,0)</f>
        <v>167</v>
      </c>
      <c r="H22" s="216"/>
      <c r="I22" s="263"/>
      <c r="J22" s="78"/>
      <c r="K22" s="78"/>
      <c r="L22" s="78"/>
      <c r="M22" s="78"/>
      <c r="N22" s="78"/>
      <c r="O22" s="78"/>
      <c r="P22" s="78"/>
      <c r="Q22" s="78"/>
      <c r="R22" s="78"/>
      <c r="S22" s="78"/>
    </row>
    <row r="23" spans="1:245" ht="13.5" thickBot="1">
      <c r="A23" s="196" t="s">
        <v>174</v>
      </c>
      <c r="B23" s="206">
        <f>IF(B22=0,0,(B22/(SUM(B22:G22))))</f>
        <v>0</v>
      </c>
      <c r="C23" s="206">
        <f>IF(C22=0,0,(C22/(SUM(B22:G22))))</f>
        <v>0.95607633034061046</v>
      </c>
      <c r="D23" s="206">
        <f>IF(D22=0,0,(D22/(SUM(B22:G22))))</f>
        <v>4.2861051546522949E-2</v>
      </c>
      <c r="E23" s="229"/>
      <c r="F23" s="206">
        <f>IF(F22=0,0,(F22/(SUM(B22:G22))))</f>
        <v>0</v>
      </c>
      <c r="G23" s="206">
        <f>IF(G22=0,0,(G22/(SUM(B22:G22))))</f>
        <v>1.0626181128665874E-3</v>
      </c>
      <c r="H23" s="217"/>
      <c r="I23" s="263"/>
      <c r="J23" s="131"/>
      <c r="K23" s="131"/>
      <c r="L23" s="131"/>
      <c r="M23" s="131"/>
      <c r="N23" s="131"/>
      <c r="O23" s="131"/>
      <c r="P23" s="131"/>
      <c r="Q23" s="131"/>
      <c r="R23" s="131"/>
      <c r="S23" s="131"/>
      <c r="T23" s="75"/>
      <c r="U23" s="75"/>
      <c r="V23" s="75"/>
      <c r="W23" s="75"/>
      <c r="X23" s="75"/>
      <c r="Y23" s="75"/>
      <c r="Z23" s="75"/>
      <c r="AA23" s="75"/>
      <c r="AB23" s="75"/>
      <c r="AC23" s="75"/>
      <c r="AD23" s="75"/>
      <c r="AE23" s="75"/>
      <c r="AF23" s="75"/>
      <c r="AG23" s="75"/>
      <c r="AH23" s="75"/>
      <c r="AI23" s="75"/>
      <c r="AJ23" s="75"/>
      <c r="AK23" s="75"/>
      <c r="AL23" s="75"/>
      <c r="AM23" s="75"/>
      <c r="AN23" s="75"/>
      <c r="AO23" s="75"/>
      <c r="AP23" s="75"/>
      <c r="AQ23" s="75"/>
      <c r="AR23" s="75"/>
      <c r="AS23" s="75"/>
      <c r="AT23" s="75"/>
      <c r="AU23" s="75"/>
      <c r="AV23" s="75"/>
      <c r="AW23" s="75"/>
      <c r="AX23" s="75"/>
      <c r="AY23" s="75"/>
      <c r="AZ23" s="75"/>
      <c r="BA23" s="75"/>
      <c r="BB23" s="75"/>
      <c r="BC23" s="75"/>
      <c r="BD23" s="75"/>
      <c r="BE23" s="75"/>
      <c r="BF23" s="75"/>
      <c r="BG23" s="75"/>
      <c r="BH23" s="75"/>
      <c r="BI23" s="75"/>
      <c r="BJ23" s="75"/>
      <c r="BK23" s="75"/>
      <c r="BL23" s="75"/>
      <c r="BM23" s="75"/>
      <c r="BN23" s="75"/>
      <c r="BO23" s="75"/>
      <c r="BP23" s="75"/>
      <c r="BQ23" s="75"/>
      <c r="BR23" s="75"/>
      <c r="BS23" s="75"/>
      <c r="BT23" s="75"/>
      <c r="BU23" s="75"/>
      <c r="BV23" s="75"/>
      <c r="BW23" s="75"/>
      <c r="BX23" s="75"/>
      <c r="BY23" s="75"/>
      <c r="BZ23" s="75"/>
      <c r="CA23" s="75"/>
      <c r="CB23" s="75"/>
      <c r="CC23" s="75"/>
      <c r="CD23" s="75"/>
      <c r="CE23" s="75"/>
      <c r="CF23" s="75"/>
      <c r="CG23" s="75"/>
      <c r="CH23" s="75"/>
      <c r="CI23" s="75"/>
      <c r="CJ23" s="75"/>
      <c r="CK23" s="75"/>
      <c r="CL23" s="75"/>
      <c r="CM23" s="75"/>
      <c r="CN23" s="75"/>
      <c r="CO23" s="75"/>
      <c r="CP23" s="75"/>
      <c r="CQ23" s="75"/>
      <c r="CR23" s="75"/>
      <c r="CS23" s="75"/>
      <c r="CT23" s="75"/>
      <c r="CU23" s="75"/>
      <c r="CV23" s="75"/>
      <c r="CW23" s="75"/>
      <c r="CX23" s="75"/>
      <c r="CY23" s="75"/>
      <c r="CZ23" s="75"/>
      <c r="DA23" s="75"/>
      <c r="DB23" s="75"/>
      <c r="DC23" s="75"/>
      <c r="DD23" s="75"/>
      <c r="DE23" s="75"/>
      <c r="DF23" s="75"/>
      <c r="DG23" s="75"/>
      <c r="DH23" s="75"/>
      <c r="DI23" s="75"/>
      <c r="DJ23" s="75"/>
      <c r="DK23" s="75"/>
      <c r="DL23" s="75"/>
      <c r="DM23" s="75"/>
      <c r="DN23" s="75"/>
      <c r="DO23" s="75"/>
      <c r="DP23" s="75"/>
      <c r="DQ23" s="75"/>
      <c r="DR23" s="75"/>
      <c r="DS23" s="75"/>
      <c r="DT23" s="75"/>
      <c r="DU23" s="75"/>
      <c r="DV23" s="75"/>
      <c r="DW23" s="75"/>
      <c r="DX23" s="75"/>
      <c r="DY23" s="75"/>
      <c r="DZ23" s="75"/>
      <c r="EA23" s="75"/>
      <c r="EB23" s="75"/>
      <c r="EC23" s="75"/>
      <c r="ED23" s="75"/>
      <c r="EE23" s="75"/>
      <c r="EF23" s="75"/>
      <c r="EG23" s="75"/>
      <c r="EH23" s="75"/>
      <c r="EI23" s="75"/>
      <c r="EJ23" s="75"/>
      <c r="EK23" s="75"/>
      <c r="EL23" s="75"/>
      <c r="EM23" s="75"/>
      <c r="EN23" s="75"/>
      <c r="EO23" s="75"/>
      <c r="EP23" s="75"/>
      <c r="EQ23" s="75"/>
      <c r="ER23" s="75"/>
      <c r="ES23" s="75"/>
      <c r="ET23" s="75"/>
      <c r="EU23" s="75"/>
      <c r="EV23" s="75"/>
      <c r="EW23" s="75"/>
      <c r="EX23" s="75"/>
      <c r="EY23" s="75"/>
      <c r="EZ23" s="75"/>
      <c r="FA23" s="75"/>
      <c r="FB23" s="75"/>
      <c r="FC23" s="75"/>
      <c r="FD23" s="75"/>
      <c r="FE23" s="75"/>
      <c r="FF23" s="75"/>
      <c r="FG23" s="75"/>
      <c r="FH23" s="75"/>
      <c r="FI23" s="75"/>
      <c r="FJ23" s="75"/>
      <c r="FK23" s="75"/>
      <c r="FL23" s="75"/>
      <c r="FM23" s="75"/>
      <c r="FN23" s="75"/>
      <c r="FO23" s="75"/>
      <c r="FP23" s="75"/>
      <c r="FQ23" s="75"/>
      <c r="FR23" s="75"/>
      <c r="FS23" s="75"/>
      <c r="FT23" s="75"/>
      <c r="FU23" s="75"/>
      <c r="FV23" s="75"/>
      <c r="FW23" s="75"/>
      <c r="FX23" s="75"/>
      <c r="FY23" s="75"/>
      <c r="FZ23" s="75"/>
      <c r="GA23" s="75"/>
      <c r="GB23" s="75"/>
      <c r="GC23" s="75"/>
      <c r="GD23" s="75"/>
      <c r="GE23" s="75"/>
      <c r="GF23" s="75"/>
      <c r="GG23" s="75"/>
      <c r="GH23" s="75"/>
      <c r="GI23" s="75"/>
      <c r="GJ23" s="75"/>
      <c r="GK23" s="75"/>
      <c r="GL23" s="75"/>
      <c r="GM23" s="75"/>
      <c r="GN23" s="75"/>
      <c r="GO23" s="75"/>
      <c r="GP23" s="75"/>
      <c r="GQ23" s="75"/>
      <c r="GR23" s="75"/>
      <c r="GS23" s="75"/>
      <c r="GT23" s="75"/>
      <c r="GU23" s="75"/>
      <c r="GV23" s="75"/>
      <c r="GW23" s="75"/>
      <c r="GX23" s="75"/>
      <c r="GY23" s="75"/>
      <c r="GZ23" s="75"/>
      <c r="HA23" s="75"/>
      <c r="HB23" s="75"/>
      <c r="HC23" s="75"/>
      <c r="HD23" s="75"/>
      <c r="HE23" s="75"/>
      <c r="HF23" s="75"/>
      <c r="HG23" s="75"/>
      <c r="HH23" s="75"/>
      <c r="HI23" s="75"/>
      <c r="HJ23" s="75"/>
      <c r="HK23" s="75"/>
      <c r="HL23" s="75"/>
      <c r="HM23" s="75"/>
      <c r="HN23" s="75"/>
      <c r="HO23" s="75"/>
      <c r="HP23" s="75"/>
      <c r="HQ23" s="75"/>
      <c r="HR23" s="75"/>
      <c r="HS23" s="75"/>
      <c r="HT23" s="75"/>
      <c r="HU23" s="75"/>
      <c r="HV23" s="75"/>
      <c r="HW23" s="75"/>
      <c r="HX23" s="75"/>
      <c r="HY23" s="75"/>
      <c r="HZ23" s="75"/>
      <c r="IA23" s="75"/>
      <c r="IB23" s="75"/>
      <c r="IC23" s="75"/>
      <c r="ID23" s="75"/>
      <c r="IE23" s="75"/>
      <c r="IF23" s="75"/>
      <c r="IG23" s="75"/>
      <c r="IH23" s="75"/>
      <c r="II23" s="75"/>
      <c r="IJ23" s="75"/>
      <c r="IK23" s="75"/>
    </row>
    <row r="24" spans="1:245" ht="27.75" customHeight="1" thickTop="1" thickBot="1">
      <c r="A24" s="187"/>
      <c r="B24" s="188"/>
      <c r="C24" s="188"/>
      <c r="D24" s="188"/>
      <c r="E24" s="189"/>
      <c r="F24" s="188"/>
      <c r="G24" s="188"/>
      <c r="H24" s="264"/>
      <c r="I24" s="263"/>
      <c r="J24" s="131"/>
      <c r="K24" s="131"/>
      <c r="L24" s="131"/>
      <c r="M24" s="131"/>
      <c r="N24" s="131"/>
      <c r="O24" s="131"/>
      <c r="P24" s="131"/>
      <c r="Q24" s="131"/>
      <c r="R24" s="131"/>
      <c r="S24" s="131"/>
      <c r="T24" s="75"/>
      <c r="U24" s="75"/>
      <c r="V24" s="75"/>
      <c r="W24" s="75"/>
      <c r="X24" s="75"/>
      <c r="Y24" s="75"/>
      <c r="Z24" s="75"/>
      <c r="AA24" s="75"/>
      <c r="AB24" s="75"/>
      <c r="AC24" s="75"/>
      <c r="AD24" s="75"/>
      <c r="AE24" s="75"/>
      <c r="AF24" s="75"/>
      <c r="AG24" s="75"/>
      <c r="AH24" s="75"/>
      <c r="AI24" s="75"/>
      <c r="AJ24" s="75"/>
      <c r="AK24" s="75"/>
      <c r="AL24" s="75"/>
      <c r="AM24" s="75"/>
      <c r="AN24" s="75"/>
      <c r="AO24" s="75"/>
      <c r="AP24" s="75"/>
      <c r="AQ24" s="75"/>
      <c r="AR24" s="75"/>
      <c r="AS24" s="75"/>
      <c r="AT24" s="75"/>
      <c r="AU24" s="75"/>
      <c r="AV24" s="75"/>
      <c r="AW24" s="75"/>
      <c r="AX24" s="75"/>
      <c r="AY24" s="75"/>
      <c r="AZ24" s="75"/>
      <c r="BA24" s="75"/>
      <c r="BB24" s="75"/>
      <c r="BC24" s="75"/>
      <c r="BD24" s="75"/>
      <c r="BE24" s="75"/>
      <c r="BF24" s="75"/>
      <c r="BG24" s="75"/>
      <c r="BH24" s="75"/>
      <c r="BI24" s="75"/>
      <c r="BJ24" s="75"/>
      <c r="BK24" s="75"/>
      <c r="BL24" s="75"/>
      <c r="BM24" s="75"/>
      <c r="BN24" s="75"/>
      <c r="BO24" s="75"/>
      <c r="BP24" s="75"/>
      <c r="BQ24" s="75"/>
      <c r="BR24" s="75"/>
      <c r="BS24" s="75"/>
      <c r="BT24" s="75"/>
      <c r="BU24" s="75"/>
      <c r="BV24" s="75"/>
      <c r="BW24" s="75"/>
      <c r="BX24" s="75"/>
      <c r="BY24" s="75"/>
      <c r="BZ24" s="75"/>
      <c r="CA24" s="75"/>
      <c r="CB24" s="75"/>
      <c r="CC24" s="75"/>
      <c r="CD24" s="75"/>
      <c r="CE24" s="75"/>
      <c r="CF24" s="75"/>
      <c r="CG24" s="75"/>
      <c r="CH24" s="75"/>
      <c r="CI24" s="75"/>
      <c r="CJ24" s="75"/>
      <c r="CK24" s="75"/>
      <c r="CL24" s="75"/>
      <c r="CM24" s="75"/>
      <c r="CN24" s="75"/>
      <c r="CO24" s="75"/>
      <c r="CP24" s="75"/>
      <c r="CQ24" s="75"/>
      <c r="CR24" s="75"/>
      <c r="CS24" s="75"/>
      <c r="CT24" s="75"/>
      <c r="CU24" s="75"/>
      <c r="CV24" s="75"/>
      <c r="CW24" s="75"/>
      <c r="CX24" s="75"/>
      <c r="CY24" s="75"/>
      <c r="CZ24" s="75"/>
      <c r="DA24" s="75"/>
      <c r="DB24" s="75"/>
      <c r="DC24" s="75"/>
      <c r="DD24" s="75"/>
      <c r="DE24" s="75"/>
      <c r="DF24" s="75"/>
      <c r="DG24" s="75"/>
      <c r="DH24" s="75"/>
      <c r="DI24" s="75"/>
      <c r="DJ24" s="75"/>
      <c r="DK24" s="75"/>
      <c r="DL24" s="75"/>
      <c r="DM24" s="75"/>
      <c r="DN24" s="75"/>
      <c r="DO24" s="75"/>
      <c r="DP24" s="75"/>
      <c r="DQ24" s="75"/>
      <c r="DR24" s="75"/>
      <c r="DS24" s="75"/>
      <c r="DT24" s="75"/>
      <c r="DU24" s="75"/>
      <c r="DV24" s="75"/>
      <c r="DW24" s="75"/>
      <c r="DX24" s="75"/>
      <c r="DY24" s="75"/>
      <c r="DZ24" s="75"/>
      <c r="EA24" s="75"/>
      <c r="EB24" s="75"/>
      <c r="EC24" s="75"/>
      <c r="ED24" s="75"/>
      <c r="EE24" s="75"/>
      <c r="EF24" s="75"/>
      <c r="EG24" s="75"/>
      <c r="EH24" s="75"/>
      <c r="EI24" s="75"/>
      <c r="EJ24" s="75"/>
      <c r="EK24" s="75"/>
      <c r="EL24" s="75"/>
      <c r="EM24" s="75"/>
      <c r="EN24" s="75"/>
      <c r="EO24" s="75"/>
      <c r="EP24" s="75"/>
      <c r="EQ24" s="75"/>
      <c r="ER24" s="75"/>
      <c r="ES24" s="75"/>
      <c r="ET24" s="75"/>
      <c r="EU24" s="75"/>
      <c r="EV24" s="75"/>
      <c r="EW24" s="75"/>
      <c r="EX24" s="75"/>
      <c r="EY24" s="75"/>
      <c r="EZ24" s="75"/>
      <c r="FA24" s="75"/>
      <c r="FB24" s="75"/>
      <c r="FC24" s="75"/>
      <c r="FD24" s="75"/>
      <c r="FE24" s="75"/>
      <c r="FF24" s="75"/>
      <c r="FG24" s="75"/>
      <c r="FH24" s="75"/>
      <c r="FI24" s="75"/>
      <c r="FJ24" s="75"/>
      <c r="FK24" s="75"/>
      <c r="FL24" s="75"/>
      <c r="FM24" s="75"/>
      <c r="FN24" s="75"/>
      <c r="FO24" s="75"/>
      <c r="FP24" s="75"/>
      <c r="FQ24" s="75"/>
      <c r="FR24" s="75"/>
      <c r="FS24" s="75"/>
      <c r="FT24" s="75"/>
      <c r="FU24" s="75"/>
      <c r="FV24" s="75"/>
      <c r="FW24" s="75"/>
      <c r="FX24" s="75"/>
      <c r="FY24" s="75"/>
      <c r="FZ24" s="75"/>
      <c r="GA24" s="75"/>
      <c r="GB24" s="75"/>
      <c r="GC24" s="75"/>
      <c r="GD24" s="75"/>
      <c r="GE24" s="75"/>
      <c r="GF24" s="75"/>
      <c r="GG24" s="75"/>
      <c r="GH24" s="75"/>
      <c r="GI24" s="75"/>
      <c r="GJ24" s="75"/>
      <c r="GK24" s="75"/>
      <c r="GL24" s="75"/>
      <c r="GM24" s="75"/>
      <c r="GN24" s="75"/>
      <c r="GO24" s="75"/>
      <c r="GP24" s="75"/>
      <c r="GQ24" s="75"/>
      <c r="GR24" s="75"/>
      <c r="GS24" s="75"/>
      <c r="GT24" s="75"/>
      <c r="GU24" s="75"/>
      <c r="GV24" s="75"/>
      <c r="GW24" s="75"/>
      <c r="GX24" s="75"/>
      <c r="GY24" s="75"/>
      <c r="GZ24" s="75"/>
      <c r="HA24" s="75"/>
      <c r="HB24" s="75"/>
      <c r="HC24" s="75"/>
      <c r="HD24" s="75"/>
      <c r="HE24" s="75"/>
      <c r="HF24" s="75"/>
      <c r="HG24" s="75"/>
      <c r="HH24" s="75"/>
      <c r="HI24" s="75"/>
      <c r="HJ24" s="75"/>
      <c r="HK24" s="75"/>
      <c r="HL24" s="75"/>
      <c r="HM24" s="75"/>
      <c r="HN24" s="75"/>
      <c r="HO24" s="75"/>
      <c r="HP24" s="75"/>
      <c r="HQ24" s="75"/>
      <c r="HR24" s="75"/>
      <c r="HS24" s="75"/>
      <c r="HT24" s="75"/>
      <c r="HU24" s="75"/>
      <c r="HV24" s="75"/>
      <c r="HW24" s="75"/>
      <c r="HX24" s="75"/>
      <c r="HY24" s="75"/>
      <c r="HZ24" s="75"/>
      <c r="IA24" s="75"/>
      <c r="IB24" s="75"/>
      <c r="IC24" s="75"/>
      <c r="ID24" s="75"/>
      <c r="IE24" s="75"/>
      <c r="IF24" s="75"/>
      <c r="IG24" s="75"/>
      <c r="IH24" s="75"/>
      <c r="II24" s="75"/>
      <c r="IJ24" s="75"/>
      <c r="IK24" s="75"/>
    </row>
    <row r="25" spans="1:245" ht="13.5" thickTop="1">
      <c r="A25" s="829" t="s">
        <v>190</v>
      </c>
      <c r="B25" s="252" t="s">
        <v>166</v>
      </c>
      <c r="C25" s="252" t="s">
        <v>167</v>
      </c>
      <c r="D25" s="252" t="s">
        <v>200</v>
      </c>
      <c r="E25" s="253" t="s">
        <v>169</v>
      </c>
      <c r="F25" s="252" t="s">
        <v>171</v>
      </c>
      <c r="G25" s="254" t="s">
        <v>172</v>
      </c>
      <c r="H25" s="331"/>
      <c r="I25" s="263"/>
      <c r="J25" s="78"/>
      <c r="K25" s="78"/>
      <c r="L25" s="78"/>
      <c r="M25" s="78"/>
      <c r="N25" s="78"/>
      <c r="O25" s="78"/>
      <c r="P25" s="78"/>
      <c r="Q25" s="78"/>
      <c r="R25" s="78"/>
      <c r="S25" s="78"/>
    </row>
    <row r="26" spans="1:245">
      <c r="A26" s="830"/>
      <c r="B26" s="255" t="s">
        <v>3</v>
      </c>
      <c r="C26" s="255" t="s">
        <v>4</v>
      </c>
      <c r="D26" s="255" t="s">
        <v>86</v>
      </c>
      <c r="E26" s="256" t="s">
        <v>192</v>
      </c>
      <c r="F26" s="255" t="s">
        <v>191</v>
      </c>
      <c r="G26" s="257" t="s">
        <v>173</v>
      </c>
      <c r="H26" s="331"/>
      <c r="I26" s="263"/>
      <c r="J26" s="78"/>
      <c r="K26" s="78"/>
      <c r="L26" s="78"/>
      <c r="M26" s="78"/>
      <c r="N26" s="78"/>
      <c r="O26" s="78"/>
      <c r="P26" s="78"/>
      <c r="Q26" s="78"/>
      <c r="R26" s="78"/>
      <c r="S26" s="78"/>
    </row>
    <row r="27" spans="1:245" ht="13.5" thickBot="1">
      <c r="A27" s="831"/>
      <c r="B27" s="255" t="s">
        <v>185</v>
      </c>
      <c r="C27" s="255" t="s">
        <v>185</v>
      </c>
      <c r="D27" s="255" t="s">
        <v>185</v>
      </c>
      <c r="E27" s="256" t="s">
        <v>185</v>
      </c>
      <c r="F27" s="500" t="s">
        <v>185</v>
      </c>
      <c r="G27" s="502" t="s">
        <v>185</v>
      </c>
      <c r="H27" s="501"/>
      <c r="I27" s="263"/>
      <c r="J27" s="78"/>
      <c r="K27" s="78"/>
      <c r="L27" s="78"/>
      <c r="M27" s="78"/>
      <c r="N27" s="78"/>
      <c r="O27" s="78"/>
      <c r="P27" s="78"/>
      <c r="Q27" s="78"/>
      <c r="R27" s="78"/>
      <c r="S27" s="78"/>
    </row>
    <row r="28" spans="1:245" ht="13.5" thickBot="1">
      <c r="A28" s="247" t="s">
        <v>193</v>
      </c>
      <c r="B28" s="245">
        <f>'Invoice - Revenue Worksheet'!D41</f>
        <v>0</v>
      </c>
      <c r="C28" s="245">
        <f>'Invoice - Revenue Worksheet'!E41</f>
        <v>9181</v>
      </c>
      <c r="D28" s="245">
        <f>'Invoice - Revenue Worksheet'!F41</f>
        <v>0</v>
      </c>
      <c r="E28" s="245">
        <f>'Invoice - Revenue Worksheet'!G41</f>
        <v>0</v>
      </c>
      <c r="F28" s="245">
        <f>'Invoice - Revenue Worksheet'!H41</f>
        <v>0</v>
      </c>
      <c r="G28" s="246">
        <f>'Invoice - Revenue Worksheet'!I41</f>
        <v>0</v>
      </c>
      <c r="H28" s="331"/>
      <c r="I28" s="263"/>
      <c r="J28" s="78"/>
      <c r="K28" s="78"/>
      <c r="L28" s="78"/>
      <c r="M28" s="78"/>
      <c r="N28" s="78"/>
      <c r="O28" s="78"/>
      <c r="P28" s="78"/>
      <c r="Q28" s="78"/>
      <c r="R28" s="78"/>
      <c r="S28" s="78"/>
    </row>
    <row r="29" spans="1:245" ht="13.5" thickBot="1">
      <c r="A29" s="249" t="s">
        <v>194</v>
      </c>
      <c r="B29" s="207">
        <f>(G28*B23)</f>
        <v>0</v>
      </c>
      <c r="C29" s="207">
        <f>(G28*C23)</f>
        <v>0</v>
      </c>
      <c r="D29" s="207">
        <f>(G28*D23)</f>
        <v>0</v>
      </c>
      <c r="E29" s="207">
        <f>(G28*F23)</f>
        <v>0</v>
      </c>
      <c r="F29" s="207">
        <f>(G28*G23)</f>
        <v>0</v>
      </c>
      <c r="G29" s="244"/>
      <c r="H29" s="331"/>
      <c r="I29" s="263"/>
      <c r="J29" s="78"/>
      <c r="K29" s="78"/>
      <c r="L29" s="78"/>
      <c r="M29" s="78"/>
      <c r="N29" s="78"/>
      <c r="O29" s="78"/>
      <c r="P29" s="78"/>
      <c r="Q29" s="78"/>
      <c r="R29" s="78"/>
      <c r="S29" s="78"/>
    </row>
    <row r="30" spans="1:245" ht="13.5" thickBot="1">
      <c r="A30" s="190" t="s">
        <v>186</v>
      </c>
      <c r="B30" s="199">
        <f>SUM(B28:B29)</f>
        <v>0</v>
      </c>
      <c r="C30" s="199">
        <f>SUM(C28:C29)</f>
        <v>9181</v>
      </c>
      <c r="D30" s="199">
        <f>SUM(D28:D29)</f>
        <v>0</v>
      </c>
      <c r="E30" s="199">
        <f>SUM(E28:E29)</f>
        <v>0</v>
      </c>
      <c r="F30" s="199">
        <f>SUM(F28:F29)</f>
        <v>0</v>
      </c>
      <c r="G30" s="233"/>
      <c r="H30" s="331"/>
      <c r="I30" s="263"/>
      <c r="J30" s="78"/>
      <c r="K30" s="78"/>
      <c r="L30" s="78"/>
      <c r="M30" s="78"/>
      <c r="N30" s="78"/>
      <c r="O30" s="78"/>
      <c r="P30" s="78"/>
      <c r="Q30" s="78"/>
      <c r="R30" s="78"/>
      <c r="S30" s="78"/>
    </row>
    <row r="31" spans="1:245">
      <c r="A31" s="248" t="s">
        <v>201</v>
      </c>
      <c r="B31" s="201">
        <f>IF(E66=0,0,E66)</f>
        <v>0</v>
      </c>
      <c r="C31" s="201">
        <f>IF(G66=0,0,G66)</f>
        <v>0.60909935004642524</v>
      </c>
      <c r="D31" s="265"/>
      <c r="E31" s="265"/>
      <c r="F31" s="265"/>
      <c r="G31" s="233"/>
      <c r="H31" s="331"/>
      <c r="I31" s="263"/>
      <c r="J31" s="78"/>
      <c r="K31" s="78"/>
      <c r="L31" s="78"/>
      <c r="M31" s="78"/>
      <c r="N31" s="78"/>
      <c r="O31" s="78"/>
      <c r="P31" s="78"/>
      <c r="Q31" s="78"/>
      <c r="R31" s="78"/>
      <c r="S31" s="78"/>
    </row>
    <row r="32" spans="1:245">
      <c r="A32" s="248" t="s">
        <v>195</v>
      </c>
      <c r="B32" s="243">
        <f>IF(B22=0,0,IF(C69=0,0,((B22*B31))))</f>
        <v>0</v>
      </c>
      <c r="C32" s="243">
        <f>IF(C22=0,0,IF(D69=0,0,((C22*C31))))</f>
        <v>91520.831940575677</v>
      </c>
      <c r="D32" s="243">
        <f>D22</f>
        <v>6736</v>
      </c>
      <c r="E32" s="250"/>
      <c r="F32" s="250"/>
      <c r="G32" s="244"/>
      <c r="H32" s="331"/>
      <c r="I32" s="263"/>
      <c r="J32" s="78"/>
      <c r="K32" s="78"/>
      <c r="L32" s="78"/>
      <c r="M32" s="78"/>
      <c r="N32" s="78"/>
      <c r="O32" s="78"/>
      <c r="P32" s="78"/>
      <c r="Q32" s="78"/>
      <c r="R32" s="78"/>
      <c r="S32" s="78"/>
    </row>
    <row r="33" spans="1:245">
      <c r="A33" s="192" t="s">
        <v>196</v>
      </c>
      <c r="B33" s="332"/>
      <c r="C33" s="235"/>
      <c r="D33" s="230">
        <f>IF(D30-D32&gt;0,D30-D32,0)</f>
        <v>0</v>
      </c>
      <c r="E33" s="234"/>
      <c r="F33" s="234"/>
      <c r="G33" s="233"/>
      <c r="H33" s="331"/>
      <c r="I33" s="263"/>
      <c r="J33" s="78"/>
      <c r="K33" s="78"/>
      <c r="L33" s="78"/>
      <c r="M33" s="78"/>
      <c r="N33" s="78"/>
      <c r="O33" s="78"/>
      <c r="P33" s="78"/>
      <c r="Q33" s="78"/>
      <c r="R33" s="78"/>
      <c r="S33" s="78"/>
    </row>
    <row r="34" spans="1:245">
      <c r="A34" s="251" t="s">
        <v>197</v>
      </c>
      <c r="B34" s="231">
        <f>IF(B32+C32=0,0,(B32/(B32+C32)))</f>
        <v>0</v>
      </c>
      <c r="C34" s="231">
        <f>IF(B32+C32=0,0,(C32/(B32+C32)))</f>
        <v>1</v>
      </c>
      <c r="D34" s="236"/>
      <c r="E34" s="203"/>
      <c r="F34" s="203"/>
      <c r="G34" s="237"/>
      <c r="H34" s="331"/>
      <c r="I34" s="263"/>
      <c r="J34" s="78"/>
      <c r="K34" s="78"/>
      <c r="L34" s="78"/>
      <c r="M34" s="78"/>
      <c r="N34" s="78"/>
      <c r="O34" s="78"/>
      <c r="P34" s="78"/>
      <c r="Q34" s="78"/>
      <c r="R34" s="78"/>
      <c r="S34" s="78"/>
    </row>
    <row r="35" spans="1:245">
      <c r="A35" s="192" t="s">
        <v>198</v>
      </c>
      <c r="B35" s="230">
        <f>(D33*B34)</f>
        <v>0</v>
      </c>
      <c r="C35" s="230">
        <f>(D33*C34)</f>
        <v>0</v>
      </c>
      <c r="D35" s="238"/>
      <c r="E35" s="238"/>
      <c r="F35" s="238"/>
      <c r="G35" s="239"/>
      <c r="H35" s="333"/>
      <c r="I35" s="263"/>
      <c r="J35" s="131"/>
      <c r="K35" s="131"/>
      <c r="L35" s="131"/>
      <c r="M35" s="131"/>
      <c r="N35" s="131"/>
      <c r="O35" s="131"/>
      <c r="P35" s="131"/>
      <c r="Q35" s="131"/>
      <c r="R35" s="131"/>
      <c r="S35" s="131"/>
      <c r="T35" s="75"/>
      <c r="U35" s="75"/>
      <c r="V35" s="75"/>
      <c r="W35" s="75"/>
      <c r="X35" s="75"/>
      <c r="Y35" s="75"/>
      <c r="Z35" s="75"/>
      <c r="AA35" s="75"/>
      <c r="AB35" s="75"/>
      <c r="AC35" s="75"/>
      <c r="AD35" s="75"/>
      <c r="AE35" s="75"/>
      <c r="AF35" s="75"/>
      <c r="AG35" s="75"/>
      <c r="AH35" s="75"/>
      <c r="AI35" s="75"/>
      <c r="AJ35" s="75"/>
      <c r="AK35" s="75"/>
      <c r="AL35" s="75"/>
      <c r="AM35" s="75"/>
      <c r="AN35" s="75"/>
      <c r="AO35" s="75"/>
      <c r="AP35" s="75"/>
      <c r="AQ35" s="75"/>
      <c r="AR35" s="75"/>
      <c r="AS35" s="75"/>
      <c r="AT35" s="75"/>
      <c r="AU35" s="75"/>
      <c r="AV35" s="75"/>
      <c r="AW35" s="75"/>
      <c r="AX35" s="75"/>
      <c r="AY35" s="75"/>
      <c r="AZ35" s="75"/>
      <c r="BA35" s="75"/>
      <c r="BB35" s="75"/>
      <c r="BC35" s="75"/>
      <c r="BD35" s="75"/>
      <c r="BE35" s="75"/>
      <c r="BF35" s="75"/>
      <c r="BG35" s="75"/>
      <c r="BH35" s="75"/>
      <c r="BI35" s="75"/>
      <c r="BJ35" s="75"/>
      <c r="BK35" s="75"/>
      <c r="BL35" s="75"/>
      <c r="BM35" s="75"/>
      <c r="BN35" s="75"/>
      <c r="BO35" s="75"/>
      <c r="BP35" s="75"/>
      <c r="BQ35" s="75"/>
      <c r="BR35" s="75"/>
      <c r="BS35" s="75"/>
      <c r="BT35" s="75"/>
      <c r="BU35" s="75"/>
      <c r="BV35" s="75"/>
      <c r="BW35" s="75"/>
      <c r="BX35" s="75"/>
      <c r="BY35" s="75"/>
      <c r="BZ35" s="75"/>
      <c r="CA35" s="75"/>
      <c r="CB35" s="75"/>
      <c r="CC35" s="75"/>
      <c r="CD35" s="75"/>
      <c r="CE35" s="75"/>
      <c r="CF35" s="75"/>
      <c r="CG35" s="75"/>
      <c r="CH35" s="75"/>
      <c r="CI35" s="75"/>
      <c r="CJ35" s="75"/>
      <c r="CK35" s="75"/>
      <c r="CL35" s="75"/>
      <c r="CM35" s="75"/>
      <c r="CN35" s="75"/>
      <c r="CO35" s="75"/>
      <c r="CP35" s="75"/>
      <c r="CQ35" s="75"/>
      <c r="CR35" s="75"/>
      <c r="CS35" s="75"/>
      <c r="CT35" s="75"/>
      <c r="CU35" s="75"/>
      <c r="CV35" s="75"/>
      <c r="CW35" s="75"/>
      <c r="CX35" s="75"/>
      <c r="CY35" s="75"/>
      <c r="CZ35" s="75"/>
      <c r="DA35" s="75"/>
      <c r="DB35" s="75"/>
      <c r="DC35" s="75"/>
      <c r="DD35" s="75"/>
      <c r="DE35" s="75"/>
      <c r="DF35" s="75"/>
      <c r="DG35" s="75"/>
      <c r="DH35" s="75"/>
      <c r="DI35" s="75"/>
      <c r="DJ35" s="75"/>
      <c r="DK35" s="75"/>
      <c r="DL35" s="75"/>
      <c r="DM35" s="75"/>
      <c r="DN35" s="75"/>
      <c r="DO35" s="75"/>
      <c r="DP35" s="75"/>
      <c r="DQ35" s="75"/>
      <c r="DR35" s="75"/>
      <c r="DS35" s="75"/>
      <c r="DT35" s="75"/>
      <c r="DU35" s="75"/>
      <c r="DV35" s="75"/>
      <c r="DW35" s="75"/>
      <c r="DX35" s="75"/>
      <c r="DY35" s="75"/>
      <c r="DZ35" s="75"/>
      <c r="EA35" s="75"/>
      <c r="EB35" s="75"/>
      <c r="EC35" s="75"/>
      <c r="ED35" s="75"/>
      <c r="EE35" s="75"/>
      <c r="EF35" s="75"/>
      <c r="EG35" s="75"/>
      <c r="EH35" s="75"/>
      <c r="EI35" s="75"/>
      <c r="EJ35" s="75"/>
      <c r="EK35" s="75"/>
      <c r="EL35" s="75"/>
      <c r="EM35" s="75"/>
      <c r="EN35" s="75"/>
      <c r="EO35" s="75"/>
      <c r="EP35" s="75"/>
      <c r="EQ35" s="75"/>
      <c r="ER35" s="75"/>
      <c r="ES35" s="75"/>
      <c r="ET35" s="75"/>
      <c r="EU35" s="75"/>
      <c r="EV35" s="75"/>
      <c r="EW35" s="75"/>
      <c r="EX35" s="75"/>
      <c r="EY35" s="75"/>
      <c r="EZ35" s="75"/>
      <c r="FA35" s="75"/>
      <c r="FB35" s="75"/>
      <c r="FC35" s="75"/>
      <c r="FD35" s="75"/>
      <c r="FE35" s="75"/>
      <c r="FF35" s="75"/>
      <c r="FG35" s="75"/>
      <c r="FH35" s="75"/>
      <c r="FI35" s="75"/>
      <c r="FJ35" s="75"/>
      <c r="FK35" s="75"/>
      <c r="FL35" s="75"/>
      <c r="FM35" s="75"/>
      <c r="FN35" s="75"/>
      <c r="FO35" s="75"/>
      <c r="FP35" s="75"/>
      <c r="FQ35" s="75"/>
      <c r="FR35" s="75"/>
      <c r="FS35" s="75"/>
      <c r="FT35" s="75"/>
      <c r="FU35" s="75"/>
      <c r="FV35" s="75"/>
      <c r="FW35" s="75"/>
      <c r="FX35" s="75"/>
      <c r="FY35" s="75"/>
      <c r="FZ35" s="75"/>
      <c r="GA35" s="75"/>
      <c r="GB35" s="75"/>
      <c r="GC35" s="75"/>
      <c r="GD35" s="75"/>
      <c r="GE35" s="75"/>
      <c r="GF35" s="75"/>
      <c r="GG35" s="75"/>
      <c r="GH35" s="75"/>
      <c r="GI35" s="75"/>
      <c r="GJ35" s="75"/>
      <c r="GK35" s="75"/>
      <c r="GL35" s="75"/>
      <c r="GM35" s="75"/>
      <c r="GN35" s="75"/>
      <c r="GO35" s="75"/>
      <c r="GP35" s="75"/>
      <c r="GQ35" s="75"/>
      <c r="GR35" s="75"/>
      <c r="GS35" s="75"/>
      <c r="GT35" s="75"/>
      <c r="GU35" s="75"/>
      <c r="GV35" s="75"/>
      <c r="GW35" s="75"/>
      <c r="GX35" s="75"/>
      <c r="GY35" s="75"/>
      <c r="GZ35" s="75"/>
      <c r="HA35" s="75"/>
      <c r="HB35" s="75"/>
      <c r="HC35" s="75"/>
      <c r="HD35" s="75"/>
      <c r="HE35" s="75"/>
      <c r="HF35" s="75"/>
      <c r="HG35" s="75"/>
      <c r="HH35" s="75"/>
      <c r="HI35" s="75"/>
      <c r="HJ35" s="75"/>
      <c r="HK35" s="75"/>
      <c r="HL35" s="75"/>
      <c r="HM35" s="75"/>
      <c r="HN35" s="75"/>
      <c r="HO35" s="75"/>
      <c r="HP35" s="75"/>
      <c r="HQ35" s="75"/>
      <c r="HR35" s="75"/>
      <c r="HS35" s="75"/>
      <c r="HT35" s="75"/>
      <c r="HU35" s="75"/>
      <c r="HV35" s="75"/>
      <c r="HW35" s="75"/>
      <c r="HX35" s="75"/>
      <c r="HY35" s="75"/>
      <c r="HZ35" s="75"/>
      <c r="IA35" s="75"/>
      <c r="IB35" s="75"/>
      <c r="IC35" s="75"/>
      <c r="ID35" s="75"/>
      <c r="IE35" s="75"/>
      <c r="IF35" s="75"/>
      <c r="IG35" s="75"/>
      <c r="IH35" s="75"/>
      <c r="II35" s="75"/>
      <c r="IJ35" s="75"/>
      <c r="IK35" s="75"/>
    </row>
    <row r="36" spans="1:245">
      <c r="A36" s="192" t="s">
        <v>227</v>
      </c>
      <c r="B36" s="230">
        <f>IF(B23=0,B30,IF(B35&lt;B32,B30,IF(B35&gt;B32,B30+B35-B32,IF(B35=B32,B30,0))))</f>
        <v>0</v>
      </c>
      <c r="C36" s="230">
        <f>IF(C23=0,C30,IF(C35&lt;C32,C30,IF(C35&gt;C32,C30+C35-C32,IF(C35=C32,C30,0))))</f>
        <v>9181</v>
      </c>
      <c r="D36" s="234"/>
      <c r="E36" s="234"/>
      <c r="F36" s="234"/>
      <c r="G36" s="233"/>
      <c r="H36" s="334"/>
      <c r="I36" s="263"/>
      <c r="J36" s="78"/>
      <c r="K36" s="78"/>
      <c r="L36" s="78"/>
      <c r="M36" s="78"/>
      <c r="N36" s="78"/>
      <c r="O36" s="78"/>
      <c r="P36" s="78"/>
      <c r="Q36" s="78"/>
      <c r="R36" s="78"/>
      <c r="S36" s="78"/>
    </row>
    <row r="37" spans="1:245">
      <c r="A37" s="192" t="s">
        <v>230</v>
      </c>
      <c r="B37" s="230">
        <f>IF(B22=0,0,(B36*(B13/B22)))</f>
        <v>0</v>
      </c>
      <c r="C37" s="230">
        <f>IF(C22=0,0,(C36*C13/C22))</f>
        <v>6852.0398140506877</v>
      </c>
      <c r="D37" s="234"/>
      <c r="E37" s="234"/>
      <c r="F37" s="234"/>
      <c r="G37" s="240"/>
      <c r="H37" s="331"/>
      <c r="I37" s="263"/>
      <c r="J37" s="78"/>
      <c r="K37" s="78"/>
      <c r="L37" s="78"/>
      <c r="M37" s="78"/>
      <c r="N37" s="78"/>
      <c r="O37" s="78"/>
      <c r="P37" s="78"/>
      <c r="Q37" s="78"/>
      <c r="R37" s="78"/>
      <c r="S37" s="78"/>
    </row>
    <row r="38" spans="1:245">
      <c r="A38" s="192" t="s">
        <v>231</v>
      </c>
      <c r="B38" s="230">
        <f>IF(B22=0,0,(B36*(B20/B22)))</f>
        <v>0</v>
      </c>
      <c r="C38" s="230">
        <f>IF(C22=0,0,(C36*C20/C22))</f>
        <v>2328.9785166648921</v>
      </c>
      <c r="D38" s="234"/>
      <c r="E38" s="234"/>
      <c r="F38" s="234"/>
      <c r="G38" s="240"/>
      <c r="H38" s="186"/>
      <c r="I38" s="263"/>
      <c r="J38" s="78"/>
      <c r="K38" s="78"/>
      <c r="L38" s="78"/>
      <c r="M38" s="78"/>
      <c r="N38" s="78"/>
      <c r="O38" s="78"/>
      <c r="P38" s="78"/>
      <c r="Q38" s="78"/>
      <c r="R38" s="78"/>
      <c r="S38" s="78"/>
    </row>
    <row r="39" spans="1:245">
      <c r="A39" s="192" t="s">
        <v>229</v>
      </c>
      <c r="B39" s="230">
        <f>IF(B13-B37=0,0,(B13-B37))</f>
        <v>0</v>
      </c>
      <c r="C39" s="230">
        <f>IF(C13-C37=0,0,(C13-C37))</f>
        <v>105288.26018594932</v>
      </c>
      <c r="D39" s="234"/>
      <c r="E39" s="234"/>
      <c r="F39" s="234"/>
      <c r="G39" s="240"/>
      <c r="H39" s="331"/>
      <c r="I39" s="263"/>
      <c r="J39" s="78"/>
      <c r="K39" s="78"/>
      <c r="L39" s="78"/>
      <c r="M39" s="78"/>
      <c r="N39" s="78"/>
      <c r="O39" s="78"/>
      <c r="P39" s="78"/>
      <c r="Q39" s="78"/>
      <c r="R39" s="78"/>
      <c r="S39" s="78"/>
    </row>
    <row r="40" spans="1:245">
      <c r="A40" s="192" t="s">
        <v>228</v>
      </c>
      <c r="B40" s="230">
        <f>IF(B20-B38=0,0,(B20-B38))</f>
        <v>0</v>
      </c>
      <c r="C40" s="230">
        <f>IF(C20-C38=0,0,(C20-C38))</f>
        <v>35787.021483335106</v>
      </c>
      <c r="D40" s="234"/>
      <c r="E40" s="234"/>
      <c r="F40" s="234"/>
      <c r="G40" s="240"/>
      <c r="H40" s="331"/>
      <c r="I40" s="263"/>
      <c r="J40" s="78"/>
      <c r="K40" s="78"/>
      <c r="L40" s="78"/>
      <c r="M40" s="78"/>
      <c r="N40" s="78"/>
      <c r="O40" s="78"/>
      <c r="P40" s="78"/>
      <c r="Q40" s="78"/>
      <c r="R40" s="78"/>
      <c r="S40" s="78"/>
    </row>
    <row r="41" spans="1:245" ht="13.5" thickBot="1">
      <c r="A41" s="316" t="s">
        <v>134</v>
      </c>
      <c r="B41" s="232">
        <f>B39+B40</f>
        <v>0</v>
      </c>
      <c r="C41" s="232">
        <f>C39+C40</f>
        <v>141075.28166928442</v>
      </c>
      <c r="D41" s="241"/>
      <c r="E41" s="232">
        <f>IF(F22-E30=0,0,(F22-E30))</f>
        <v>0</v>
      </c>
      <c r="F41" s="232">
        <f>IF(G22-F30=0,0,(G22-F30))</f>
        <v>167</v>
      </c>
      <c r="G41" s="242"/>
      <c r="H41" s="331"/>
      <c r="I41" s="263"/>
      <c r="J41" s="78"/>
      <c r="K41" s="78"/>
      <c r="L41" s="78"/>
      <c r="M41" s="78"/>
      <c r="N41" s="78"/>
      <c r="O41" s="78"/>
      <c r="P41" s="78"/>
      <c r="Q41" s="78"/>
      <c r="R41" s="78"/>
      <c r="S41" s="78"/>
    </row>
    <row r="42" spans="1:245" ht="13.5" thickTop="1">
      <c r="A42" s="268"/>
      <c r="B42" s="402"/>
      <c r="C42" s="402"/>
      <c r="D42" s="403"/>
      <c r="E42" s="402"/>
      <c r="F42" s="402"/>
      <c r="G42" s="402"/>
      <c r="H42" s="186"/>
      <c r="I42" s="263"/>
      <c r="J42" s="78"/>
      <c r="K42" s="78"/>
      <c r="L42" s="78"/>
      <c r="M42" s="78"/>
      <c r="N42" s="78"/>
      <c r="O42" s="78"/>
      <c r="P42" s="78"/>
      <c r="Q42" s="78"/>
      <c r="R42" s="78"/>
      <c r="S42" s="78"/>
    </row>
    <row r="43" spans="1:245" ht="42" customHeight="1">
      <c r="A43" s="776" t="s">
        <v>280</v>
      </c>
      <c r="B43" s="819"/>
      <c r="C43" s="819"/>
      <c r="D43" s="819"/>
      <c r="E43" s="819"/>
      <c r="F43" s="819"/>
      <c r="G43" s="819"/>
      <c r="H43" s="820"/>
      <c r="I43" s="404"/>
      <c r="J43" s="404"/>
      <c r="K43" s="404"/>
      <c r="L43" s="404"/>
      <c r="M43" s="404"/>
      <c r="N43" s="404"/>
      <c r="O43" s="404"/>
      <c r="P43" s="78"/>
      <c r="Q43" s="78"/>
      <c r="R43" s="78"/>
      <c r="S43" s="78"/>
    </row>
    <row r="44" spans="1:245" ht="40.5" customHeight="1">
      <c r="A44" s="77"/>
      <c r="C44" s="458">
        <v>45214</v>
      </c>
      <c r="D44" s="77"/>
      <c r="E44" s="821" t="s">
        <v>396</v>
      </c>
      <c r="F44" s="821"/>
      <c r="G44" s="821"/>
      <c r="H44" s="121"/>
      <c r="I44" s="120"/>
      <c r="K44" s="405"/>
      <c r="L44" s="405"/>
      <c r="M44" s="405"/>
      <c r="N44" s="405"/>
      <c r="O44" s="405"/>
      <c r="P44" s="78"/>
      <c r="Q44" s="78"/>
      <c r="R44" s="78"/>
      <c r="S44" s="78"/>
    </row>
    <row r="45" spans="1:245" ht="14.25">
      <c r="A45" s="495" t="s">
        <v>292</v>
      </c>
      <c r="B45" s="504"/>
      <c r="C45" s="505" t="s">
        <v>9</v>
      </c>
      <c r="D45" s="504"/>
      <c r="E45" s="822" t="s">
        <v>95</v>
      </c>
      <c r="F45" s="822"/>
      <c r="G45" s="822"/>
      <c r="H45" s="64"/>
      <c r="I45" s="120"/>
      <c r="P45" s="78"/>
      <c r="Q45" s="78"/>
      <c r="R45" s="78"/>
      <c r="S45" s="78"/>
    </row>
    <row r="46" spans="1:245">
      <c r="B46" s="150"/>
      <c r="C46" s="83"/>
      <c r="D46" s="83"/>
      <c r="E46" s="151"/>
      <c r="F46" s="151"/>
      <c r="G46" s="151"/>
      <c r="H46" s="397" t="str">
        <f>'Invoice - Summary Page'!L32</f>
        <v>Rev.10/11/22 DHCS/LGFD</v>
      </c>
      <c r="I46" s="263"/>
      <c r="J46" s="78"/>
      <c r="K46" s="78"/>
      <c r="L46" s="78"/>
      <c r="M46" s="78"/>
      <c r="N46" s="78"/>
      <c r="O46" s="78"/>
      <c r="P46" s="78"/>
      <c r="Q46" s="78"/>
      <c r="R46" s="78"/>
      <c r="S46" s="78"/>
    </row>
    <row r="47" spans="1:245" ht="39.75" customHeight="1">
      <c r="A47" s="832" t="s">
        <v>338</v>
      </c>
      <c r="B47" s="833"/>
      <c r="C47" s="833"/>
      <c r="D47" s="833"/>
      <c r="E47" s="833"/>
      <c r="F47" s="833"/>
      <c r="G47" s="833"/>
      <c r="H47" s="833"/>
      <c r="I47" s="263"/>
      <c r="J47" s="78"/>
      <c r="K47" s="78"/>
      <c r="L47" s="78"/>
      <c r="M47" s="78"/>
      <c r="N47" s="78"/>
      <c r="O47" s="78"/>
      <c r="P47" s="78"/>
      <c r="Q47" s="78"/>
      <c r="R47" s="78"/>
      <c r="S47" s="78"/>
    </row>
    <row r="48" spans="1:245">
      <c r="A48" s="398" t="s">
        <v>25</v>
      </c>
      <c r="B48" s="825" t="str">
        <f>'Invoice - Summary Page'!$D$4</f>
        <v>ABC County</v>
      </c>
      <c r="C48" s="825"/>
      <c r="D48" s="399"/>
      <c r="E48" s="400" t="s">
        <v>26</v>
      </c>
      <c r="F48" s="825" t="str">
        <f>'Invoice - Summary Page'!$J$4</f>
        <v>Veterans Services</v>
      </c>
      <c r="G48" s="825"/>
      <c r="H48" s="151"/>
      <c r="I48" s="263"/>
      <c r="J48" s="78"/>
      <c r="K48" s="78"/>
      <c r="L48" s="78"/>
      <c r="M48" s="78"/>
      <c r="N48" s="78"/>
      <c r="O48" s="78"/>
      <c r="P48" s="78"/>
      <c r="Q48" s="78"/>
      <c r="R48" s="78"/>
      <c r="S48" s="78"/>
    </row>
    <row r="49" spans="1:19">
      <c r="A49" s="398" t="s">
        <v>30</v>
      </c>
      <c r="B49" s="825" t="str">
        <f>'Invoice - Summary Page'!$D$6</f>
        <v>DHCS CMAA Evergreen PA-ABC</v>
      </c>
      <c r="C49" s="825"/>
      <c r="D49" s="399"/>
      <c r="E49" s="400" t="s">
        <v>27</v>
      </c>
      <c r="F49" s="818" t="str">
        <f>'Invoice - Summary Page'!$J$6</f>
        <v>Veterans Services</v>
      </c>
      <c r="G49" s="818"/>
      <c r="H49" s="151"/>
      <c r="I49" s="263"/>
      <c r="J49" s="78"/>
      <c r="K49" s="78"/>
      <c r="L49" s="78"/>
      <c r="M49" s="78"/>
      <c r="N49" s="78"/>
      <c r="O49" s="78"/>
      <c r="P49" s="78"/>
      <c r="Q49" s="78"/>
      <c r="R49" s="78"/>
      <c r="S49" s="78"/>
    </row>
    <row r="50" spans="1:19">
      <c r="A50" s="398" t="s">
        <v>31</v>
      </c>
      <c r="B50" s="818" t="str">
        <f>'Invoice - Summary Page'!$D$8</f>
        <v>01/01/2023-03/31/2023</v>
      </c>
      <c r="C50" s="818"/>
      <c r="D50" s="399"/>
      <c r="E50" s="400" t="s">
        <v>28</v>
      </c>
      <c r="F50" s="818" t="str">
        <f>'Invoice - Summary Page'!$J$8</f>
        <v>XX - XXXX - 2223 - 3</v>
      </c>
      <c r="G50" s="818"/>
      <c r="H50" s="151"/>
      <c r="I50" s="263"/>
      <c r="J50" s="78"/>
      <c r="K50" s="78"/>
      <c r="L50" s="78"/>
      <c r="M50" s="78"/>
      <c r="N50" s="78"/>
      <c r="O50" s="78"/>
      <c r="P50" s="78"/>
      <c r="Q50" s="78"/>
      <c r="R50" s="78"/>
      <c r="S50" s="78"/>
    </row>
    <row r="51" spans="1:19" ht="13.5" thickBot="1">
      <c r="B51" s="150"/>
      <c r="C51" s="83"/>
      <c r="D51" s="83"/>
      <c r="E51" s="151"/>
      <c r="F51" s="151"/>
      <c r="G51" s="151"/>
      <c r="H51" s="397"/>
      <c r="I51" s="263"/>
      <c r="J51" s="78"/>
      <c r="K51" s="78"/>
      <c r="L51" s="78"/>
      <c r="M51" s="78"/>
      <c r="N51" s="78"/>
      <c r="O51" s="78"/>
      <c r="P51" s="78"/>
      <c r="Q51" s="78"/>
      <c r="R51" s="78"/>
      <c r="S51" s="78"/>
    </row>
    <row r="52" spans="1:19" ht="14.25" thickTop="1" thickBot="1">
      <c r="A52" s="816" t="s">
        <v>199</v>
      </c>
      <c r="B52" s="814" t="s">
        <v>135</v>
      </c>
      <c r="C52" s="812" t="s">
        <v>136</v>
      </c>
      <c r="D52" s="813"/>
      <c r="E52" s="823" t="s">
        <v>220</v>
      </c>
      <c r="F52" s="835" t="s">
        <v>223</v>
      </c>
      <c r="G52" s="823" t="s">
        <v>221</v>
      </c>
      <c r="H52" s="835" t="s">
        <v>222</v>
      </c>
      <c r="I52" s="263"/>
      <c r="J52" s="78"/>
      <c r="K52" s="78"/>
      <c r="L52" s="78"/>
      <c r="M52" s="78"/>
      <c r="N52" s="78"/>
      <c r="O52" s="78"/>
      <c r="P52" s="78"/>
      <c r="Q52" s="78"/>
      <c r="R52" s="78"/>
      <c r="S52" s="78"/>
    </row>
    <row r="53" spans="1:19" ht="13.5" thickBot="1">
      <c r="A53" s="817"/>
      <c r="B53" s="815"/>
      <c r="C53" s="307" t="s">
        <v>3</v>
      </c>
      <c r="D53" s="308" t="s">
        <v>132</v>
      </c>
      <c r="E53" s="824"/>
      <c r="F53" s="836"/>
      <c r="G53" s="824"/>
      <c r="H53" s="836"/>
      <c r="I53" s="263"/>
      <c r="J53" s="78"/>
      <c r="K53" s="78"/>
      <c r="L53" s="78"/>
      <c r="M53" s="78"/>
      <c r="N53" s="78"/>
      <c r="O53" s="78"/>
      <c r="P53" s="78"/>
      <c r="Q53" s="78"/>
      <c r="R53" s="78"/>
      <c r="S53" s="78"/>
    </row>
    <row r="54" spans="1:19" ht="13.5" thickTop="1">
      <c r="A54" s="272" t="s">
        <v>202</v>
      </c>
      <c r="B54" s="277">
        <v>1</v>
      </c>
      <c r="C54" s="277">
        <f>'Invoice - T.S. Results Summary'!I9</f>
        <v>0</v>
      </c>
      <c r="D54" s="335">
        <f>'Invoice - T.S. Results Summary'!K9</f>
        <v>9.7065462753950338E-2</v>
      </c>
      <c r="E54" s="298">
        <f>IF(C54=0,0,C54/SUM(C54:C66))</f>
        <v>0</v>
      </c>
      <c r="F54" s="291">
        <f>E54*B54</f>
        <v>0</v>
      </c>
      <c r="G54" s="298">
        <f>IF(D54=0,0,D54/SUM(D54:D66))</f>
        <v>0.11977715877437327</v>
      </c>
      <c r="H54" s="291">
        <f>G54*B54</f>
        <v>0.11977715877437327</v>
      </c>
      <c r="I54" s="263"/>
      <c r="J54" s="78"/>
      <c r="K54" s="78"/>
      <c r="L54" s="78"/>
      <c r="M54" s="78"/>
      <c r="N54" s="78"/>
      <c r="O54" s="78"/>
      <c r="P54" s="78"/>
      <c r="Q54" s="78"/>
      <c r="R54" s="78"/>
      <c r="S54" s="78"/>
    </row>
    <row r="55" spans="1:19" ht="22.9" customHeight="1">
      <c r="A55" s="273" t="s">
        <v>203</v>
      </c>
      <c r="B55" s="278">
        <f>'Invoice - T.S. Results Summary'!L11</f>
        <v>0.25</v>
      </c>
      <c r="C55" s="336">
        <f>'Invoice - T.S. Results Summary'!I11</f>
        <v>0</v>
      </c>
      <c r="D55" s="337">
        <f>'Invoice - T.S. Results Summary'!K11</f>
        <v>0.2020316027088036</v>
      </c>
      <c r="E55" s="299">
        <f>IF(C55=0,0,C55/SUM(C54:C66))</f>
        <v>0</v>
      </c>
      <c r="F55" s="292">
        <f t="shared" ref="F55:F60" si="1">E55*B55</f>
        <v>0</v>
      </c>
      <c r="G55" s="299">
        <f>IF(D55=0,0,D55/SUM(D54:D66))</f>
        <v>0.24930362116991645</v>
      </c>
      <c r="H55" s="292">
        <f t="shared" ref="H55:H60" si="2">G55*B55</f>
        <v>6.2325905292479111E-2</v>
      </c>
      <c r="I55" s="263"/>
      <c r="J55" s="78"/>
      <c r="K55" s="78"/>
      <c r="L55" s="78"/>
      <c r="M55" s="78"/>
      <c r="N55" s="78"/>
      <c r="O55" s="78"/>
      <c r="P55" s="78"/>
      <c r="Q55" s="78"/>
      <c r="R55" s="78"/>
      <c r="S55" s="78"/>
    </row>
    <row r="56" spans="1:19">
      <c r="A56" s="274" t="s">
        <v>204</v>
      </c>
      <c r="B56" s="279">
        <v>1</v>
      </c>
      <c r="C56" s="338">
        <f>'Invoice - T.S. Results Summary'!I13</f>
        <v>0</v>
      </c>
      <c r="D56" s="339">
        <f>'Invoice - T.S. Results Summary'!K13</f>
        <v>1.7306245297215951E-2</v>
      </c>
      <c r="E56" s="298">
        <f>IF(C56=0,0,C56/SUM(C54:C66))</f>
        <v>0</v>
      </c>
      <c r="F56" s="291">
        <f t="shared" si="1"/>
        <v>0</v>
      </c>
      <c r="G56" s="298">
        <f>IF(D56=0,0,D56/SUM(D54:D66))</f>
        <v>2.1355617455896009E-2</v>
      </c>
      <c r="H56" s="291">
        <f t="shared" si="2"/>
        <v>2.1355617455896009E-2</v>
      </c>
      <c r="I56" s="263"/>
      <c r="J56" s="78"/>
      <c r="K56" s="78"/>
      <c r="L56" s="78"/>
      <c r="M56" s="78"/>
      <c r="N56" s="78"/>
      <c r="O56" s="78"/>
      <c r="P56" s="78"/>
      <c r="Q56" s="78"/>
      <c r="R56" s="78"/>
      <c r="S56" s="78"/>
    </row>
    <row r="57" spans="1:19" ht="22.5">
      <c r="A57" s="273" t="s">
        <v>266</v>
      </c>
      <c r="B57" s="278">
        <f>'Invoice - T.S. Results Summary'!L15</f>
        <v>0.25</v>
      </c>
      <c r="C57" s="336">
        <f>'Invoice - T.S. Results Summary'!I15</f>
        <v>0</v>
      </c>
      <c r="D57" s="337">
        <f>'Invoice - T.S. Results Summary'!K15</f>
        <v>0</v>
      </c>
      <c r="E57" s="299">
        <f>IF(C57=0,0,C57/SUM(C54:C66))</f>
        <v>0</v>
      </c>
      <c r="F57" s="292">
        <f t="shared" si="1"/>
        <v>0</v>
      </c>
      <c r="G57" s="299">
        <f>IF(D57=0,0,D57/SUM(D54:D66))</f>
        <v>0</v>
      </c>
      <c r="H57" s="292">
        <f t="shared" si="2"/>
        <v>0</v>
      </c>
      <c r="I57" s="263"/>
      <c r="J57" s="78"/>
      <c r="K57" s="78"/>
      <c r="L57" s="78"/>
      <c r="M57" s="78"/>
      <c r="N57" s="78"/>
      <c r="O57" s="78"/>
      <c r="P57" s="78"/>
      <c r="Q57" s="78"/>
      <c r="R57" s="78"/>
      <c r="S57" s="78"/>
    </row>
    <row r="58" spans="1:19" ht="22.5">
      <c r="A58" s="274" t="s">
        <v>205</v>
      </c>
      <c r="B58" s="279">
        <v>1</v>
      </c>
      <c r="C58" s="338">
        <f>'Invoice - T.S. Results Summary'!I17</f>
        <v>0</v>
      </c>
      <c r="D58" s="339">
        <f>'Invoice - T.S. Results Summary'!K17</f>
        <v>0</v>
      </c>
      <c r="E58" s="298">
        <f>IF(C58=0,0,C58/SUM(C54:C66))</f>
        <v>0</v>
      </c>
      <c r="F58" s="291">
        <f t="shared" si="1"/>
        <v>0</v>
      </c>
      <c r="G58" s="298">
        <f>IF(D58=0,0,D58/SUM(D54:D66))</f>
        <v>0</v>
      </c>
      <c r="H58" s="291">
        <f t="shared" si="2"/>
        <v>0</v>
      </c>
      <c r="I58" s="263"/>
      <c r="J58" s="78"/>
      <c r="K58" s="78"/>
      <c r="L58" s="78"/>
      <c r="M58" s="78"/>
      <c r="N58" s="78"/>
      <c r="O58" s="78"/>
      <c r="P58" s="78"/>
      <c r="Q58" s="78"/>
      <c r="R58" s="78"/>
      <c r="S58" s="78"/>
    </row>
    <row r="59" spans="1:19" ht="22.5">
      <c r="A59" s="273" t="s">
        <v>206</v>
      </c>
      <c r="B59" s="278">
        <f>'Invoice - T.S. Results Summary'!L18</f>
        <v>0.25</v>
      </c>
      <c r="C59" s="336">
        <f>'Invoice - T.S. Results Summary'!I18</f>
        <v>0</v>
      </c>
      <c r="D59" s="337">
        <f>'Invoice - T.S. Results Summary'!K18</f>
        <v>0</v>
      </c>
      <c r="E59" s="299">
        <f>IF(C59=0,0,C59/SUM(C54:C66))</f>
        <v>0</v>
      </c>
      <c r="F59" s="292">
        <f t="shared" si="1"/>
        <v>0</v>
      </c>
      <c r="G59" s="299">
        <f>IF(D59=0,0,D59/SUM(D54:D66))</f>
        <v>0</v>
      </c>
      <c r="H59" s="292">
        <f t="shared" si="2"/>
        <v>0</v>
      </c>
      <c r="I59" s="263"/>
      <c r="J59" s="78"/>
      <c r="K59" s="78"/>
      <c r="L59" s="78"/>
      <c r="M59" s="78"/>
      <c r="N59" s="78"/>
      <c r="O59" s="78"/>
      <c r="P59" s="78"/>
      <c r="Q59" s="78"/>
      <c r="R59" s="78"/>
      <c r="S59" s="78"/>
    </row>
    <row r="60" spans="1:19" ht="22.5">
      <c r="A60" s="274" t="s">
        <v>278</v>
      </c>
      <c r="B60" s="279">
        <v>1</v>
      </c>
      <c r="C60" s="338">
        <f>'Invoice - T.S. Results Summary'!I20</f>
        <v>0</v>
      </c>
      <c r="D60" s="339">
        <f>'Invoice - T.S. Results Summary'!K20</f>
        <v>0</v>
      </c>
      <c r="E60" s="298">
        <f>IF(C60=0,0,C60/SUM(C54:C66))</f>
        <v>0</v>
      </c>
      <c r="F60" s="291">
        <f t="shared" si="1"/>
        <v>0</v>
      </c>
      <c r="G60" s="298">
        <f>IF(D60=0,0,D60/SUM(D54:D66))</f>
        <v>0</v>
      </c>
      <c r="H60" s="291">
        <f t="shared" si="2"/>
        <v>0</v>
      </c>
      <c r="I60" s="263"/>
      <c r="J60" s="78"/>
      <c r="K60" s="78"/>
      <c r="L60" s="78"/>
      <c r="M60" s="78"/>
      <c r="N60" s="78"/>
      <c r="O60" s="78"/>
      <c r="P60" s="78"/>
      <c r="Q60" s="78"/>
      <c r="R60" s="78"/>
      <c r="S60" s="78"/>
    </row>
    <row r="61" spans="1:19" ht="22.5">
      <c r="A61" s="376" t="s">
        <v>211</v>
      </c>
      <c r="B61" s="377">
        <v>1</v>
      </c>
      <c r="C61" s="378">
        <f>'Invoice - T.S. Results Summary'!I21</f>
        <v>0</v>
      </c>
      <c r="D61" s="340"/>
      <c r="E61" s="379">
        <f>IF(C61=0,0,C61/SUM(C54:C66))</f>
        <v>0</v>
      </c>
      <c r="F61" s="380">
        <f>E61*B61</f>
        <v>0</v>
      </c>
      <c r="G61" s="300"/>
      <c r="H61" s="301"/>
      <c r="I61" s="263"/>
      <c r="J61" s="78"/>
      <c r="K61" s="78"/>
      <c r="L61" s="78"/>
      <c r="M61" s="78"/>
      <c r="N61" s="78"/>
      <c r="O61" s="78"/>
      <c r="P61" s="78"/>
      <c r="Q61" s="78"/>
      <c r="R61" s="78"/>
      <c r="S61" s="78"/>
    </row>
    <row r="62" spans="1:19" ht="22.5">
      <c r="A62" s="273" t="s">
        <v>279</v>
      </c>
      <c r="B62" s="278">
        <f>'Invoice - T.S. Results Summary'!L22</f>
        <v>0.25</v>
      </c>
      <c r="C62" s="336">
        <f>'Invoice - T.S. Results Summary'!I22</f>
        <v>0</v>
      </c>
      <c r="D62" s="337">
        <f>'Invoice - T.S. Results Summary'!K22</f>
        <v>0</v>
      </c>
      <c r="E62" s="299">
        <f>IF(C62=0,0,C62/SUM(C54:C66))</f>
        <v>0</v>
      </c>
      <c r="F62" s="293">
        <f>E62*B62</f>
        <v>0</v>
      </c>
      <c r="G62" s="299">
        <f>IF(D62=0,0,D62/SUM(D54:D66))</f>
        <v>0</v>
      </c>
      <c r="H62" s="293">
        <f>G62*B62</f>
        <v>0</v>
      </c>
      <c r="I62" s="263"/>
      <c r="J62" s="78"/>
      <c r="K62" s="78"/>
      <c r="L62" s="78"/>
      <c r="M62" s="78"/>
      <c r="N62" s="78"/>
      <c r="O62" s="78"/>
      <c r="P62" s="78"/>
      <c r="Q62" s="78"/>
      <c r="R62" s="78"/>
      <c r="S62" s="78"/>
    </row>
    <row r="63" spans="1:19" ht="22.5">
      <c r="A63" s="376" t="s">
        <v>212</v>
      </c>
      <c r="B63" s="377">
        <f>'Invoice - T.S. Results Summary'!L23</f>
        <v>0.25</v>
      </c>
      <c r="C63" s="378">
        <f>'Invoice - T.S. Results Summary'!I23</f>
        <v>0</v>
      </c>
      <c r="D63" s="340"/>
      <c r="E63" s="379">
        <f>IF(C63=0,0,C63/SUM(C54:C66))</f>
        <v>0</v>
      </c>
      <c r="F63" s="380">
        <f>E63*B63</f>
        <v>0</v>
      </c>
      <c r="G63" s="300"/>
      <c r="H63" s="301"/>
      <c r="I63" s="263"/>
      <c r="J63" s="78"/>
      <c r="K63" s="78"/>
      <c r="L63" s="78"/>
      <c r="M63" s="78"/>
      <c r="N63" s="78"/>
      <c r="O63" s="78"/>
      <c r="P63" s="78"/>
      <c r="Q63" s="78"/>
      <c r="R63" s="78"/>
      <c r="S63" s="78"/>
    </row>
    <row r="64" spans="1:19">
      <c r="A64" s="274" t="s">
        <v>207</v>
      </c>
      <c r="B64" s="279">
        <v>1</v>
      </c>
      <c r="C64" s="338">
        <f>'Invoice - T.S. Results Summary'!I24</f>
        <v>0</v>
      </c>
      <c r="D64" s="339">
        <f>'Invoice - T.S. Results Summary'!K24</f>
        <v>0</v>
      </c>
      <c r="E64" s="298">
        <f>IF(C64=0,0,C64/SUM(C54:C66))</f>
        <v>0</v>
      </c>
      <c r="F64" s="294">
        <f>E64*B64</f>
        <v>0</v>
      </c>
      <c r="G64" s="298">
        <f>IF(D64=0,0,D64/SUM(D54:D66))</f>
        <v>0</v>
      </c>
      <c r="H64" s="294">
        <f>G64*B64</f>
        <v>0</v>
      </c>
      <c r="I64" s="263"/>
      <c r="J64" s="78"/>
      <c r="K64" s="78"/>
      <c r="L64" s="78"/>
      <c r="M64" s="78"/>
      <c r="N64" s="78"/>
      <c r="O64" s="78"/>
      <c r="P64" s="78"/>
      <c r="Q64" s="78"/>
      <c r="R64" s="78"/>
      <c r="S64" s="78"/>
    </row>
    <row r="65" spans="1:19">
      <c r="A65" s="274" t="s">
        <v>208</v>
      </c>
      <c r="B65" s="279">
        <v>1</v>
      </c>
      <c r="C65" s="338">
        <f>'Invoice - T.S. Results Summary'!I25</f>
        <v>0</v>
      </c>
      <c r="D65" s="339">
        <f>'Invoice - T.S. Results Summary'!K25</f>
        <v>3.7622272385252068E-4</v>
      </c>
      <c r="E65" s="298">
        <f>IF(C65=0,0,C65/SUM(C54:C66))</f>
        <v>0</v>
      </c>
      <c r="F65" s="294">
        <f>E65*B65</f>
        <v>0</v>
      </c>
      <c r="G65" s="298">
        <f>IF(D65=0,0,D65/SUM(D54:D66))</f>
        <v>4.6425255338904364E-4</v>
      </c>
      <c r="H65" s="294">
        <f>G65*B65</f>
        <v>4.6425255338904364E-4</v>
      </c>
      <c r="I65" s="263"/>
      <c r="J65" s="78"/>
      <c r="K65" s="78"/>
      <c r="L65" s="78"/>
      <c r="M65" s="78"/>
      <c r="N65" s="78"/>
      <c r="O65" s="78"/>
      <c r="P65" s="78"/>
      <c r="Q65" s="78"/>
      <c r="R65" s="78"/>
      <c r="S65" s="78"/>
    </row>
    <row r="66" spans="1:19">
      <c r="A66" s="276" t="s">
        <v>215</v>
      </c>
      <c r="B66" s="281"/>
      <c r="C66" s="317">
        <f>'Invoice - T.S. Results Summary'!I40</f>
        <v>0</v>
      </c>
      <c r="D66" s="341">
        <f>'Invoice - T.S. Results Summary'!K40</f>
        <v>0.49360421369450713</v>
      </c>
      <c r="E66" s="309">
        <f>IF(C66=0,0,C66/SUM(C54:C66))</f>
        <v>0</v>
      </c>
      <c r="F66" s="295"/>
      <c r="G66" s="309">
        <f>IF(D66=0,0,D66/SUM(D54:D66))</f>
        <v>0.60909935004642524</v>
      </c>
      <c r="H66" s="296"/>
      <c r="I66" s="263"/>
      <c r="J66" s="78"/>
      <c r="K66" s="78"/>
      <c r="L66" s="78"/>
      <c r="M66" s="78"/>
      <c r="N66" s="78"/>
      <c r="O66" s="78"/>
      <c r="P66" s="78"/>
      <c r="Q66" s="78"/>
      <c r="R66" s="78"/>
      <c r="S66" s="78"/>
    </row>
    <row r="67" spans="1:19">
      <c r="A67" s="275" t="s">
        <v>209</v>
      </c>
      <c r="B67" s="280"/>
      <c r="C67" s="342">
        <f>'Invoice - T.S. Results Summary'!I26</f>
        <v>0</v>
      </c>
      <c r="D67" s="343">
        <f>'Invoice - T.S. Results Summary'!K26</f>
        <v>0.10045146726862303</v>
      </c>
      <c r="E67" s="302"/>
      <c r="F67" s="296"/>
      <c r="G67" s="303"/>
      <c r="H67" s="296"/>
      <c r="I67" s="263"/>
      <c r="J67" s="78"/>
      <c r="K67" s="78"/>
      <c r="L67" s="78"/>
      <c r="M67" s="78"/>
      <c r="N67" s="78"/>
      <c r="O67" s="78"/>
      <c r="P67" s="78"/>
      <c r="Q67" s="78"/>
      <c r="R67" s="78"/>
      <c r="S67" s="78"/>
    </row>
    <row r="68" spans="1:19" ht="13.5" thickBot="1">
      <c r="A68" s="275" t="s">
        <v>210</v>
      </c>
      <c r="B68" s="280"/>
      <c r="C68" s="344">
        <f>'Invoice - T.S. Results Summary'!I27</f>
        <v>0</v>
      </c>
      <c r="D68" s="345">
        <f>'Invoice - T.S. Results Summary'!K27</f>
        <v>8.916478555304741E-2</v>
      </c>
      <c r="E68" s="304"/>
      <c r="F68" s="297"/>
      <c r="G68" s="305"/>
      <c r="H68" s="306"/>
      <c r="I68" s="263"/>
      <c r="J68" s="78"/>
      <c r="K68" s="78"/>
      <c r="L68" s="78"/>
      <c r="M68" s="78"/>
      <c r="N68" s="78"/>
      <c r="O68" s="78"/>
      <c r="P68" s="78"/>
      <c r="Q68" s="78"/>
      <c r="R68" s="78"/>
      <c r="S68" s="78"/>
    </row>
    <row r="69" spans="1:19" ht="13.5" thickBot="1">
      <c r="A69" s="286" t="s">
        <v>8</v>
      </c>
      <c r="B69" s="287"/>
      <c r="C69" s="284">
        <f t="shared" ref="C69:H69" si="3">SUM(C54:C68)</f>
        <v>0</v>
      </c>
      <c r="D69" s="285">
        <f t="shared" si="3"/>
        <v>0.99999999999999989</v>
      </c>
      <c r="E69" s="288">
        <f t="shared" si="3"/>
        <v>0</v>
      </c>
      <c r="F69" s="289">
        <f>SUM(F54:F68)</f>
        <v>0</v>
      </c>
      <c r="G69" s="290">
        <f>SUM(G54:G68)</f>
        <v>1</v>
      </c>
      <c r="H69" s="289">
        <f t="shared" si="3"/>
        <v>0.20392293407613746</v>
      </c>
      <c r="I69" s="263"/>
      <c r="J69" s="78"/>
      <c r="K69" s="78"/>
      <c r="L69" s="78"/>
      <c r="M69" s="78"/>
      <c r="N69" s="78"/>
      <c r="O69" s="78"/>
      <c r="P69" s="78"/>
      <c r="Q69" s="78"/>
      <c r="R69" s="78"/>
      <c r="S69" s="78"/>
    </row>
    <row r="70" spans="1:19" ht="28.5" customHeight="1" thickTop="1" thickBot="1">
      <c r="A70" s="268"/>
      <c r="B70" s="266"/>
      <c r="C70" s="267"/>
      <c r="D70" s="83"/>
      <c r="E70" s="151"/>
      <c r="F70" s="151"/>
      <c r="G70" s="151"/>
      <c r="H70" s="151"/>
      <c r="I70" s="263"/>
      <c r="J70" s="78"/>
      <c r="K70" s="78"/>
      <c r="L70" s="78"/>
      <c r="M70" s="78"/>
      <c r="N70" s="78"/>
      <c r="O70" s="78"/>
      <c r="P70" s="78"/>
      <c r="Q70" s="78"/>
      <c r="R70" s="78"/>
      <c r="S70" s="78"/>
    </row>
    <row r="71" spans="1:19" ht="14.25" thickTop="1" thickBot="1">
      <c r="A71" s="310" t="s">
        <v>137</v>
      </c>
      <c r="B71" s="311" t="s">
        <v>216</v>
      </c>
      <c r="C71" s="311" t="s">
        <v>217</v>
      </c>
      <c r="D71" s="311" t="s">
        <v>218</v>
      </c>
      <c r="E71" s="312" t="s">
        <v>219</v>
      </c>
      <c r="F71" s="313" t="s">
        <v>138</v>
      </c>
      <c r="G71" s="312" t="s">
        <v>139</v>
      </c>
      <c r="H71" s="64"/>
      <c r="I71" s="263"/>
      <c r="J71" s="78"/>
      <c r="K71" s="78"/>
      <c r="L71" s="78"/>
      <c r="M71" s="78"/>
      <c r="N71" s="78"/>
      <c r="O71" s="78"/>
      <c r="P71" s="78"/>
      <c r="Q71" s="78"/>
      <c r="R71" s="78"/>
      <c r="S71" s="78"/>
    </row>
    <row r="72" spans="1:19" ht="13.5" thickTop="1">
      <c r="A72" s="384" t="s">
        <v>232</v>
      </c>
      <c r="B72" s="385">
        <f>B41*(F69-(F61+F63))</f>
        <v>0</v>
      </c>
      <c r="C72" s="385">
        <f>C41*H69</f>
        <v>28768.485363618009</v>
      </c>
      <c r="D72" s="319"/>
      <c r="E72" s="386">
        <f>F41</f>
        <v>167</v>
      </c>
      <c r="F72" s="387">
        <f>SUM(B72:E72)*0.5</f>
        <v>14467.742681809004</v>
      </c>
      <c r="G72" s="322"/>
      <c r="H72" s="83"/>
      <c r="I72" s="263"/>
      <c r="J72" s="78"/>
      <c r="K72" s="78"/>
      <c r="L72" s="78"/>
      <c r="M72" s="78"/>
      <c r="N72" s="78"/>
      <c r="O72" s="78"/>
      <c r="P72" s="78"/>
      <c r="Q72" s="78"/>
      <c r="R72" s="78"/>
      <c r="S72" s="78"/>
    </row>
    <row r="73" spans="1:19" ht="13.5" thickBot="1">
      <c r="A73" s="381" t="s">
        <v>224</v>
      </c>
      <c r="B73" s="382">
        <f>B41*(F61+F63)</f>
        <v>0</v>
      </c>
      <c r="C73" s="318"/>
      <c r="D73" s="382">
        <f>E41</f>
        <v>0</v>
      </c>
      <c r="E73" s="320"/>
      <c r="F73" s="321"/>
      <c r="G73" s="383">
        <f>SUM(B73:E73)*0.75</f>
        <v>0</v>
      </c>
      <c r="H73" s="83"/>
      <c r="I73" s="263"/>
      <c r="J73" s="78"/>
      <c r="K73" s="78"/>
      <c r="L73" s="78"/>
      <c r="M73" s="78"/>
      <c r="N73" s="78"/>
      <c r="O73" s="78"/>
      <c r="P73" s="78"/>
      <c r="Q73" s="78"/>
      <c r="R73" s="78"/>
      <c r="S73" s="78"/>
    </row>
    <row r="74" spans="1:19" ht="27.75" customHeight="1" thickTop="1" thickBot="1">
      <c r="A74" s="82"/>
      <c r="B74" s="80"/>
      <c r="C74" s="186"/>
      <c r="D74" s="186"/>
      <c r="E74" s="186" t="s">
        <v>0</v>
      </c>
      <c r="F74" s="186"/>
      <c r="G74" s="186"/>
      <c r="H74" s="186"/>
      <c r="I74" s="263"/>
      <c r="J74" s="78"/>
      <c r="K74" s="78"/>
      <c r="L74" s="78"/>
      <c r="M74" s="78"/>
      <c r="N74" s="78"/>
      <c r="O74" s="78"/>
      <c r="P74" s="78"/>
      <c r="Q74" s="78"/>
      <c r="R74" s="78"/>
      <c r="S74" s="78"/>
    </row>
    <row r="75" spans="1:19" ht="13.5" thickTop="1">
      <c r="A75" s="328" t="s">
        <v>225</v>
      </c>
      <c r="B75" s="329">
        <f>F72+G73</f>
        <v>14467.742681809004</v>
      </c>
      <c r="C75" s="186"/>
      <c r="D75" s="353" t="s">
        <v>235</v>
      </c>
      <c r="E75" s="354" t="s">
        <v>236</v>
      </c>
      <c r="F75" s="388" t="s">
        <v>237</v>
      </c>
      <c r="G75" s="186"/>
      <c r="H75" s="186"/>
      <c r="I75" s="263"/>
      <c r="J75" s="78"/>
      <c r="K75" s="78"/>
      <c r="L75" s="78"/>
      <c r="M75" s="78"/>
      <c r="N75" s="78"/>
      <c r="O75" s="78"/>
      <c r="P75" s="78"/>
      <c r="Q75" s="78"/>
      <c r="R75" s="78"/>
      <c r="S75" s="78"/>
    </row>
    <row r="76" spans="1:19" ht="13.5" thickBot="1">
      <c r="A76" s="327" t="s">
        <v>233</v>
      </c>
      <c r="B76" s="314" t="str">
        <f>IF(B75&lt;(0.5*'Invoice - Revenue Worksheet'!C41+0.5),"COMPLIANT","NON-COMPLIANT")</f>
        <v>COMPLIANT</v>
      </c>
      <c r="C76" s="186"/>
      <c r="D76" s="355">
        <f>B77</f>
        <v>14467.742681809004</v>
      </c>
      <c r="E76" s="356">
        <f>D76*(F72/B75)</f>
        <v>14467.742681809004</v>
      </c>
      <c r="F76" s="389">
        <f>D76*(G73/B75)</f>
        <v>0</v>
      </c>
      <c r="G76" s="186"/>
      <c r="H76" s="186"/>
      <c r="I76" s="263"/>
      <c r="J76" s="78"/>
      <c r="K76" s="78"/>
      <c r="L76" s="78"/>
      <c r="M76" s="78"/>
      <c r="N76" s="78"/>
      <c r="O76" s="78"/>
      <c r="P76" s="78"/>
      <c r="Q76" s="78"/>
      <c r="R76" s="78"/>
      <c r="S76" s="78"/>
    </row>
    <row r="77" spans="1:19" ht="14.25" thickTop="1" thickBot="1">
      <c r="A77" s="330" t="s">
        <v>226</v>
      </c>
      <c r="B77" s="315">
        <f>IF(B76="NON-COMPLIANT",0.5*'Invoice - Revenue Worksheet'!C41,B75)</f>
        <v>14467.742681809004</v>
      </c>
      <c r="C77" s="186"/>
      <c r="D77" s="186"/>
      <c r="E77" s="186"/>
      <c r="F77" s="186"/>
      <c r="G77" s="186"/>
      <c r="H77" s="77"/>
      <c r="I77" s="263"/>
      <c r="J77" s="78"/>
      <c r="K77" s="78"/>
      <c r="L77" s="78"/>
      <c r="M77" s="78"/>
      <c r="N77" s="78"/>
      <c r="O77" s="78"/>
      <c r="P77" s="78"/>
      <c r="Q77" s="78"/>
      <c r="R77" s="78"/>
      <c r="S77" s="78"/>
    </row>
    <row r="78" spans="1:19" ht="13.5" thickTop="1">
      <c r="A78" s="82"/>
      <c r="B78" s="80"/>
      <c r="C78" s="81"/>
      <c r="D78" s="81"/>
      <c r="E78" s="64" t="s">
        <v>0</v>
      </c>
      <c r="F78" s="77"/>
      <c r="G78" s="79"/>
      <c r="H78" s="84"/>
      <c r="I78" s="263"/>
      <c r="J78" s="78"/>
      <c r="K78" s="78"/>
      <c r="L78" s="78"/>
      <c r="M78" s="78"/>
      <c r="N78" s="78"/>
      <c r="O78" s="78"/>
      <c r="P78" s="78"/>
      <c r="Q78" s="78"/>
      <c r="R78" s="78"/>
      <c r="S78" s="78"/>
    </row>
    <row r="79" spans="1:19" ht="42" customHeight="1">
      <c r="A79" s="776" t="s">
        <v>280</v>
      </c>
      <c r="B79" s="819"/>
      <c r="C79" s="819"/>
      <c r="D79" s="819"/>
      <c r="E79" s="819"/>
      <c r="F79" s="819"/>
      <c r="G79" s="819"/>
      <c r="H79" s="820"/>
      <c r="I79" s="263"/>
      <c r="J79" s="78"/>
      <c r="K79" s="78"/>
      <c r="L79" s="78"/>
      <c r="M79" s="78"/>
      <c r="N79" s="78"/>
      <c r="O79" s="78"/>
      <c r="P79" s="78"/>
      <c r="Q79" s="78"/>
      <c r="R79" s="78"/>
      <c r="S79" s="78"/>
    </row>
    <row r="80" spans="1:19" ht="39.75" customHeight="1">
      <c r="A80" s="77"/>
      <c r="C80" s="458">
        <v>45214</v>
      </c>
      <c r="D80" s="120"/>
      <c r="E80" s="834" t="s">
        <v>396</v>
      </c>
      <c r="F80" s="834"/>
      <c r="G80" s="834"/>
      <c r="H80" s="121"/>
      <c r="I80" s="263"/>
      <c r="J80" s="78"/>
      <c r="K80" s="78"/>
      <c r="L80" s="78"/>
      <c r="M80" s="78"/>
      <c r="N80" s="78"/>
      <c r="O80" s="78"/>
      <c r="P80" s="78"/>
      <c r="Q80" s="78"/>
      <c r="R80" s="78"/>
      <c r="S80" s="78"/>
    </row>
    <row r="81" spans="1:19" ht="14.25">
      <c r="A81" s="495" t="s">
        <v>292</v>
      </c>
      <c r="B81" s="504"/>
      <c r="C81" s="64" t="s">
        <v>9</v>
      </c>
      <c r="D81" s="504"/>
      <c r="E81" s="807" t="s">
        <v>284</v>
      </c>
      <c r="F81" s="807"/>
      <c r="G81" s="807"/>
      <c r="H81" s="64"/>
      <c r="I81" s="263"/>
      <c r="J81" s="78"/>
      <c r="K81" s="78"/>
      <c r="L81" s="78"/>
      <c r="M81" s="78"/>
      <c r="N81" s="78"/>
      <c r="O81" s="78"/>
      <c r="P81" s="78"/>
      <c r="Q81" s="78"/>
      <c r="R81" s="78"/>
      <c r="S81" s="78"/>
    </row>
    <row r="82" spans="1:19">
      <c r="B82" s="150"/>
      <c r="H82" s="397" t="str">
        <f>'Invoice - Summary Page'!L32</f>
        <v>Rev.10/11/22 DHCS/LGFD</v>
      </c>
      <c r="I82" s="263"/>
      <c r="J82" s="78"/>
      <c r="K82" s="78"/>
      <c r="L82" s="78"/>
      <c r="M82" s="78"/>
      <c r="N82" s="78"/>
      <c r="O82" s="78"/>
      <c r="P82" s="78"/>
      <c r="Q82" s="78"/>
      <c r="R82" s="78"/>
      <c r="S82" s="78"/>
    </row>
    <row r="83" spans="1:19">
      <c r="I83" s="263"/>
      <c r="J83" s="78"/>
      <c r="K83" s="78"/>
      <c r="L83" s="78"/>
      <c r="M83" s="78"/>
      <c r="N83" s="78"/>
      <c r="O83" s="78"/>
      <c r="P83" s="78"/>
      <c r="Q83" s="78"/>
      <c r="R83" s="78"/>
      <c r="S83" s="78"/>
    </row>
    <row r="84" spans="1:19">
      <c r="A84" s="77"/>
      <c r="C84" s="77"/>
      <c r="D84" s="77"/>
      <c r="I84" s="263"/>
      <c r="J84" s="78"/>
      <c r="K84" s="78"/>
      <c r="L84" s="78"/>
      <c r="M84" s="78"/>
      <c r="N84" s="78"/>
      <c r="O84" s="78"/>
      <c r="P84" s="78"/>
      <c r="Q84" s="78"/>
      <c r="R84" s="78"/>
      <c r="S84" s="78"/>
    </row>
    <row r="85" spans="1:19">
      <c r="A85" s="77"/>
      <c r="C85" s="77"/>
      <c r="D85" s="77"/>
      <c r="I85" s="263"/>
      <c r="J85" s="78"/>
      <c r="K85" s="78"/>
      <c r="L85" s="78"/>
      <c r="M85" s="78"/>
      <c r="N85" s="78"/>
      <c r="O85" s="78"/>
      <c r="P85" s="78"/>
      <c r="Q85" s="78"/>
      <c r="R85" s="78"/>
      <c r="S85" s="78"/>
    </row>
    <row r="86" spans="1:19">
      <c r="A86" s="77"/>
      <c r="C86" s="77"/>
      <c r="D86" s="77"/>
      <c r="I86" s="263"/>
      <c r="J86" s="78"/>
      <c r="K86" s="78"/>
      <c r="L86" s="78"/>
      <c r="M86" s="78"/>
      <c r="N86" s="78"/>
      <c r="O86" s="78"/>
      <c r="P86" s="78"/>
      <c r="Q86" s="78"/>
      <c r="R86" s="78"/>
      <c r="S86" s="78"/>
    </row>
    <row r="87" spans="1:19">
      <c r="A87" s="77"/>
      <c r="C87" s="77"/>
      <c r="D87" s="77"/>
      <c r="I87" s="263"/>
      <c r="J87" s="78"/>
      <c r="K87" s="78"/>
      <c r="L87" s="78"/>
      <c r="M87" s="78"/>
      <c r="N87" s="78"/>
      <c r="O87" s="78"/>
      <c r="P87" s="78"/>
      <c r="Q87" s="78"/>
      <c r="R87" s="78"/>
      <c r="S87" s="78"/>
    </row>
    <row r="88" spans="1:19">
      <c r="A88" s="77"/>
      <c r="C88" s="77"/>
      <c r="D88" s="77"/>
      <c r="I88" s="263"/>
      <c r="J88" s="78"/>
      <c r="K88" s="78"/>
      <c r="L88" s="78"/>
      <c r="M88" s="78"/>
      <c r="N88" s="78"/>
      <c r="O88" s="78"/>
      <c r="P88" s="78"/>
      <c r="Q88" s="78"/>
      <c r="R88" s="78"/>
      <c r="S88" s="78"/>
    </row>
    <row r="89" spans="1:19" ht="27.75" customHeight="1">
      <c r="A89" s="77"/>
      <c r="C89" s="77"/>
      <c r="D89" s="77"/>
      <c r="I89" s="263"/>
      <c r="J89" s="78"/>
      <c r="K89" s="78"/>
      <c r="L89" s="78"/>
      <c r="M89" s="78"/>
      <c r="N89" s="78"/>
      <c r="O89" s="78"/>
      <c r="P89" s="78"/>
      <c r="Q89" s="78"/>
      <c r="R89" s="78"/>
      <c r="S89" s="78"/>
    </row>
    <row r="90" spans="1:19">
      <c r="A90" s="77"/>
      <c r="C90" s="77"/>
      <c r="D90" s="77"/>
      <c r="I90" s="263"/>
      <c r="J90" s="78"/>
      <c r="K90" s="78"/>
      <c r="L90" s="78"/>
      <c r="M90" s="78"/>
      <c r="N90" s="78"/>
      <c r="O90" s="78"/>
      <c r="P90" s="78"/>
      <c r="Q90" s="78"/>
      <c r="R90" s="78"/>
      <c r="S90" s="78"/>
    </row>
    <row r="91" spans="1:19">
      <c r="A91" s="77"/>
      <c r="C91" s="77"/>
      <c r="D91" s="77"/>
      <c r="I91" s="263"/>
      <c r="J91" s="78"/>
      <c r="K91" s="78"/>
      <c r="L91" s="78"/>
      <c r="M91" s="78"/>
      <c r="N91" s="78"/>
      <c r="O91" s="78"/>
      <c r="P91" s="78"/>
      <c r="Q91" s="78"/>
      <c r="R91" s="78"/>
      <c r="S91" s="78"/>
    </row>
    <row r="92" spans="1:19">
      <c r="A92" s="77"/>
      <c r="C92" s="77"/>
      <c r="D92" s="77"/>
      <c r="I92" s="263"/>
      <c r="J92" s="78"/>
      <c r="K92" s="78"/>
      <c r="L92" s="78"/>
      <c r="M92" s="78"/>
    </row>
    <row r="93" spans="1:19">
      <c r="A93" s="77"/>
      <c r="C93" s="77"/>
      <c r="D93" s="77"/>
      <c r="I93" s="263"/>
      <c r="J93" s="78"/>
      <c r="K93" s="78"/>
      <c r="L93" s="78"/>
      <c r="M93" s="78"/>
    </row>
    <row r="94" spans="1:19">
      <c r="A94" s="77"/>
      <c r="C94" s="77"/>
      <c r="D94" s="77"/>
      <c r="I94" s="263"/>
      <c r="J94" s="78"/>
      <c r="K94" s="78"/>
      <c r="L94" s="78"/>
      <c r="M94" s="78"/>
    </row>
    <row r="95" spans="1:19">
      <c r="A95" s="77"/>
      <c r="C95" s="77"/>
      <c r="D95" s="77"/>
      <c r="I95" s="263"/>
      <c r="J95" s="78"/>
      <c r="K95" s="78"/>
      <c r="L95" s="78"/>
      <c r="M95" s="78"/>
    </row>
    <row r="96" spans="1:19">
      <c r="A96" s="77"/>
      <c r="C96" s="77"/>
      <c r="D96" s="77"/>
      <c r="I96" s="263"/>
      <c r="J96" s="78"/>
      <c r="K96" s="78"/>
      <c r="L96" s="78"/>
      <c r="M96" s="78"/>
    </row>
    <row r="97" spans="1:4">
      <c r="A97" s="77"/>
      <c r="C97" s="77"/>
      <c r="D97" s="77"/>
    </row>
    <row r="98" spans="1:4">
      <c r="A98" s="77"/>
      <c r="C98" s="77"/>
      <c r="D98" s="77"/>
    </row>
    <row r="99" spans="1:4">
      <c r="A99" s="77"/>
      <c r="C99" s="77"/>
      <c r="D99" s="77"/>
    </row>
  </sheetData>
  <sheetProtection algorithmName="SHA-512" hashValue="k4XsxpHRjDGhRGqDphSKpBvIocWocRuL93JPKmkvVimyRECDoM6u7119P3hZ1GfcHSxbBmrcfDZaO3qrUMhOiw==" saltValue="jmLTyHVzM240TUh1mT5QCQ==" spinCount="100000" sheet="1" selectLockedCells="1"/>
  <mergeCells count="29">
    <mergeCell ref="A1:H1"/>
    <mergeCell ref="A47:H47"/>
    <mergeCell ref="A79:H79"/>
    <mergeCell ref="E80:G80"/>
    <mergeCell ref="E81:G81"/>
    <mergeCell ref="B48:C48"/>
    <mergeCell ref="F48:G48"/>
    <mergeCell ref="B49:C49"/>
    <mergeCell ref="F49:G49"/>
    <mergeCell ref="F50:G50"/>
    <mergeCell ref="G52:G53"/>
    <mergeCell ref="F52:F53"/>
    <mergeCell ref="H52:H53"/>
    <mergeCell ref="B2:C2"/>
    <mergeCell ref="B3:C3"/>
    <mergeCell ref="B4:C4"/>
    <mergeCell ref="F2:G2"/>
    <mergeCell ref="F3:G3"/>
    <mergeCell ref="F4:G4"/>
    <mergeCell ref="A6:A8"/>
    <mergeCell ref="A25:A27"/>
    <mergeCell ref="C52:D52"/>
    <mergeCell ref="B52:B53"/>
    <mergeCell ref="A52:A53"/>
    <mergeCell ref="B50:C50"/>
    <mergeCell ref="A43:H43"/>
    <mergeCell ref="E44:G44"/>
    <mergeCell ref="E45:G45"/>
    <mergeCell ref="E52:E53"/>
  </mergeCells>
  <printOptions horizontalCentered="1"/>
  <pageMargins left="0.25" right="0.25" top="0.75" bottom="0" header="0.25" footer="0.25"/>
  <pageSetup scale="76" fitToHeight="2" orientation="landscape" r:id="rId1"/>
  <headerFooter differentFirst="1" alignWithMargins="0"/>
  <rowBreaks count="1" manualBreakCount="1">
    <brk id="46" max="7" man="1"/>
  </rowBreaks>
  <ignoredErrors>
    <ignoredError sqref="F13 E20" formula="1"/>
    <ignoredError sqref="C54:C55 C66:C68 D54 D66:D68 D55:D60 C56:C65 D62 D64:D65"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O111"/>
  <sheetViews>
    <sheetView tabSelected="1" view="pageBreakPreview" topLeftCell="A23" zoomScale="97" zoomScaleNormal="80" zoomScaleSheetLayoutView="97" workbookViewId="0">
      <selection activeCell="B106" sqref="B106:G106"/>
    </sheetView>
  </sheetViews>
  <sheetFormatPr defaultColWidth="8.88671875" defaultRowHeight="12"/>
  <cols>
    <col min="1" max="1" width="5.5546875" style="53" customWidth="1"/>
    <col min="2" max="2" width="1.88671875" style="53" customWidth="1"/>
    <col min="3" max="3" width="1.6640625" style="53" customWidth="1"/>
    <col min="4" max="4" width="4.88671875" style="53" customWidth="1"/>
    <col min="5" max="5" width="5.88671875" style="53" customWidth="1"/>
    <col min="6" max="6" width="8.33203125" style="53" customWidth="1"/>
    <col min="7" max="8" width="6.77734375" style="53" customWidth="1"/>
    <col min="9" max="9" width="2.33203125" style="53" customWidth="1"/>
    <col min="10" max="10" width="14" style="53" customWidth="1"/>
    <col min="11" max="11" width="6.21875" style="53" customWidth="1"/>
    <col min="12" max="13" width="8" style="53" customWidth="1"/>
    <col min="14" max="14" width="5.5546875" style="53" customWidth="1"/>
    <col min="15" max="15" width="5.6640625" style="53" customWidth="1"/>
    <col min="16" max="16" width="11.88671875" style="53" customWidth="1"/>
    <col min="17" max="19" width="8.88671875" style="53" customWidth="1"/>
    <col min="20" max="16384" width="8.88671875" style="53"/>
  </cols>
  <sheetData>
    <row r="1" spans="1:15" ht="12.75" customHeight="1">
      <c r="A1" s="839" t="s">
        <v>336</v>
      </c>
      <c r="B1" s="839"/>
      <c r="C1" s="839"/>
      <c r="D1" s="839"/>
      <c r="E1" s="839"/>
      <c r="F1" s="839"/>
      <c r="G1" s="839"/>
      <c r="H1" s="839"/>
      <c r="I1" s="839"/>
      <c r="J1" s="839"/>
      <c r="K1" s="839"/>
      <c r="L1" s="839"/>
      <c r="M1" s="839"/>
      <c r="N1" s="839"/>
      <c r="O1" s="59"/>
    </row>
    <row r="2" spans="1:15" ht="20.25">
      <c r="A2" s="59"/>
      <c r="B2" s="906" t="s">
        <v>300</v>
      </c>
      <c r="C2" s="906"/>
      <c r="D2" s="906"/>
      <c r="E2" s="906"/>
      <c r="F2" s="906"/>
      <c r="G2" s="906"/>
      <c r="H2" s="906"/>
      <c r="I2" s="906"/>
      <c r="J2" s="906"/>
      <c r="K2" s="906"/>
      <c r="L2" s="906"/>
      <c r="M2" s="906"/>
      <c r="N2" s="59"/>
      <c r="O2" s="59"/>
    </row>
    <row r="3" spans="1:15" ht="12.75">
      <c r="A3" s="50"/>
      <c r="B3" s="838" t="s">
        <v>100</v>
      </c>
      <c r="C3" s="838"/>
      <c r="D3" s="838"/>
      <c r="E3" s="837">
        <v>45214</v>
      </c>
      <c r="F3" s="837"/>
      <c r="G3" s="837"/>
      <c r="H3" s="837"/>
      <c r="I3" s="837"/>
      <c r="J3" s="837"/>
      <c r="K3" s="837"/>
      <c r="L3" s="837"/>
      <c r="M3" s="837"/>
      <c r="N3" s="51"/>
      <c r="O3" s="54"/>
    </row>
    <row r="4" spans="1:15" ht="12" customHeight="1">
      <c r="A4" s="838"/>
      <c r="B4" s="838"/>
      <c r="C4" s="838"/>
      <c r="D4" s="838"/>
      <c r="E4" s="838"/>
      <c r="F4" s="838"/>
      <c r="G4" s="838"/>
      <c r="H4" s="838"/>
      <c r="I4" s="838"/>
      <c r="J4" s="838"/>
      <c r="K4" s="838"/>
      <c r="L4" s="838"/>
      <c r="M4" s="838"/>
      <c r="N4" s="838"/>
      <c r="O4" s="50"/>
    </row>
    <row r="5" spans="1:15" ht="12.75" customHeight="1">
      <c r="A5" s="50"/>
      <c r="B5" s="838" t="s">
        <v>99</v>
      </c>
      <c r="C5" s="838"/>
      <c r="D5" s="838"/>
      <c r="E5" s="838" t="s">
        <v>267</v>
      </c>
      <c r="F5" s="838"/>
      <c r="G5" s="838"/>
      <c r="H5" s="838"/>
      <c r="I5" s="838"/>
      <c r="J5" s="838"/>
      <c r="K5" s="838"/>
      <c r="L5" s="838"/>
      <c r="M5" s="838"/>
      <c r="N5" s="50"/>
      <c r="O5" s="54"/>
    </row>
    <row r="6" spans="1:15" ht="12.75" customHeight="1">
      <c r="A6" s="838"/>
      <c r="B6" s="838"/>
      <c r="C6" s="838"/>
      <c r="D6" s="838"/>
      <c r="E6" s="838" t="s">
        <v>302</v>
      </c>
      <c r="F6" s="838"/>
      <c r="G6" s="838"/>
      <c r="H6" s="838"/>
      <c r="I6" s="838"/>
      <c r="J6" s="838"/>
      <c r="K6" s="838"/>
      <c r="L6" s="838"/>
      <c r="M6" s="838"/>
      <c r="N6" s="50"/>
      <c r="O6" s="54"/>
    </row>
    <row r="7" spans="1:15" ht="11.1" customHeight="1">
      <c r="A7" s="838"/>
      <c r="B7" s="838"/>
      <c r="C7" s="838"/>
      <c r="D7" s="838"/>
      <c r="E7" s="838"/>
      <c r="F7" s="838"/>
      <c r="G7" s="838"/>
      <c r="H7" s="838"/>
      <c r="I7" s="838"/>
      <c r="J7" s="838"/>
      <c r="K7" s="838"/>
      <c r="L7" s="838"/>
      <c r="M7" s="838"/>
      <c r="N7" s="838"/>
      <c r="O7" s="50"/>
    </row>
    <row r="8" spans="1:15" ht="12.75" customHeight="1">
      <c r="A8" s="50"/>
      <c r="B8" s="838" t="s">
        <v>101</v>
      </c>
      <c r="C8" s="838"/>
      <c r="D8" s="838"/>
      <c r="E8" s="847" t="str">
        <f>'Invoice - Summary Page'!D4</f>
        <v>ABC County</v>
      </c>
      <c r="F8" s="847"/>
      <c r="G8" s="847"/>
      <c r="H8" s="847"/>
      <c r="I8" s="847"/>
      <c r="J8" s="847"/>
      <c r="K8" s="847"/>
      <c r="L8" s="847"/>
      <c r="M8" s="847"/>
      <c r="N8" s="51"/>
      <c r="O8" s="54"/>
    </row>
    <row r="9" spans="1:15" ht="12.75" customHeight="1">
      <c r="A9" s="838"/>
      <c r="B9" s="838"/>
      <c r="C9" s="838"/>
      <c r="D9" s="838"/>
      <c r="E9" s="847" t="str">
        <f>'Invoice - Summary Page'!J6</f>
        <v>Veterans Services</v>
      </c>
      <c r="F9" s="847"/>
      <c r="G9" s="847"/>
      <c r="H9" s="847"/>
      <c r="I9" s="847"/>
      <c r="J9" s="847"/>
      <c r="K9" s="847"/>
      <c r="L9" s="847"/>
      <c r="M9" s="847"/>
      <c r="N9" s="51"/>
      <c r="O9" s="54"/>
    </row>
    <row r="10" spans="1:15" ht="11.1" customHeight="1">
      <c r="A10" s="838"/>
      <c r="B10" s="838"/>
      <c r="C10" s="838"/>
      <c r="D10" s="838"/>
      <c r="E10" s="838"/>
      <c r="F10" s="838"/>
      <c r="G10" s="838"/>
      <c r="H10" s="838"/>
      <c r="I10" s="838"/>
      <c r="J10" s="838"/>
      <c r="K10" s="838"/>
      <c r="L10" s="838"/>
      <c r="M10" s="838"/>
      <c r="N10" s="838"/>
      <c r="O10" s="50"/>
    </row>
    <row r="11" spans="1:15" ht="12.75" customHeight="1">
      <c r="A11" s="50"/>
      <c r="B11" s="838" t="s">
        <v>102</v>
      </c>
      <c r="C11" s="838"/>
      <c r="D11" s="838"/>
      <c r="E11" s="838" t="s">
        <v>118</v>
      </c>
      <c r="F11" s="838"/>
      <c r="G11" s="838"/>
      <c r="H11" s="838"/>
      <c r="I11" s="838"/>
      <c r="J11" s="838"/>
      <c r="K11" s="838"/>
      <c r="L11" s="847" t="str">
        <f>'Invoice - Summary Page'!D8</f>
        <v>01/01/2023-03/31/2023</v>
      </c>
      <c r="M11" s="847"/>
      <c r="N11" s="50"/>
      <c r="O11" s="54"/>
    </row>
    <row r="12" spans="1:15" ht="5.0999999999999996" customHeight="1" thickBot="1">
      <c r="A12" s="50"/>
      <c r="B12" s="850"/>
      <c r="C12" s="850"/>
      <c r="D12" s="850"/>
      <c r="E12" s="850"/>
      <c r="F12" s="850"/>
      <c r="G12" s="850"/>
      <c r="H12" s="850"/>
      <c r="I12" s="850"/>
      <c r="J12" s="850"/>
      <c r="K12" s="850"/>
      <c r="L12" s="850"/>
      <c r="M12" s="850"/>
      <c r="N12" s="50"/>
      <c r="O12" s="50"/>
    </row>
    <row r="13" spans="1:15" ht="5.0999999999999996" customHeight="1">
      <c r="A13" s="50"/>
      <c r="B13" s="851"/>
      <c r="C13" s="851"/>
      <c r="D13" s="851"/>
      <c r="E13" s="851"/>
      <c r="F13" s="851"/>
      <c r="G13" s="851"/>
      <c r="H13" s="851"/>
      <c r="I13" s="851"/>
      <c r="J13" s="851"/>
      <c r="K13" s="851"/>
      <c r="L13" s="851"/>
      <c r="M13" s="851"/>
      <c r="N13" s="50"/>
      <c r="O13" s="50"/>
    </row>
    <row r="14" spans="1:15" ht="26.25" customHeight="1">
      <c r="A14" s="50"/>
      <c r="B14" s="846" t="s">
        <v>103</v>
      </c>
      <c r="C14" s="846"/>
      <c r="D14" s="846"/>
      <c r="E14" s="846"/>
      <c r="F14" s="846"/>
      <c r="G14" s="846"/>
      <c r="H14" s="846"/>
      <c r="I14" s="846"/>
      <c r="J14" s="846"/>
      <c r="K14" s="846"/>
      <c r="L14" s="846"/>
      <c r="M14" s="846"/>
      <c r="N14" s="52"/>
      <c r="O14" s="54"/>
    </row>
    <row r="15" spans="1:15" ht="5.0999999999999996" customHeight="1" thickBot="1">
      <c r="A15" s="852"/>
      <c r="B15" s="852"/>
      <c r="C15" s="852"/>
      <c r="D15" s="852"/>
      <c r="E15" s="852"/>
      <c r="F15" s="852"/>
      <c r="G15" s="852"/>
      <c r="H15" s="852"/>
      <c r="I15" s="852"/>
      <c r="J15" s="852"/>
      <c r="K15" s="852"/>
      <c r="L15" s="852"/>
      <c r="M15" s="852"/>
      <c r="N15" s="852"/>
      <c r="O15" s="47"/>
    </row>
    <row r="16" spans="1:15" ht="12.75" customHeight="1">
      <c r="A16" s="853" t="s">
        <v>98</v>
      </c>
      <c r="B16" s="854"/>
      <c r="C16" s="854"/>
      <c r="D16" s="854"/>
      <c r="E16" s="854"/>
      <c r="F16" s="854"/>
      <c r="G16" s="854"/>
      <c r="H16" s="855"/>
      <c r="I16" s="49"/>
      <c r="J16" s="853" t="s">
        <v>92</v>
      </c>
      <c r="K16" s="854"/>
      <c r="L16" s="854"/>
      <c r="M16" s="854"/>
      <c r="N16" s="855"/>
      <c r="O16" s="49"/>
    </row>
    <row r="17" spans="1:15" ht="12.75" customHeight="1">
      <c r="A17" s="858" t="s">
        <v>96</v>
      </c>
      <c r="B17" s="859"/>
      <c r="C17" s="859"/>
      <c r="D17" s="859"/>
      <c r="E17" s="859"/>
      <c r="F17" s="859"/>
      <c r="G17" s="842">
        <v>10200</v>
      </c>
      <c r="H17" s="843"/>
      <c r="J17" s="858" t="s">
        <v>94</v>
      </c>
      <c r="K17" s="859"/>
      <c r="L17" s="859"/>
      <c r="M17" s="842">
        <v>13100</v>
      </c>
      <c r="N17" s="843"/>
      <c r="O17" s="60"/>
    </row>
    <row r="18" spans="1:15" ht="12.75" customHeight="1">
      <c r="A18" s="858" t="s">
        <v>97</v>
      </c>
      <c r="B18" s="859"/>
      <c r="C18" s="859"/>
      <c r="D18" s="859"/>
      <c r="E18" s="859"/>
      <c r="F18" s="859"/>
      <c r="G18" s="844">
        <f>'Invoice - Claim Calculation'!D76</f>
        <v>14467.742681809004</v>
      </c>
      <c r="H18" s="845"/>
      <c r="J18" s="858" t="s">
        <v>97</v>
      </c>
      <c r="K18" s="859"/>
      <c r="L18" s="859"/>
      <c r="M18" s="844">
        <f>'Invoice - Claim Calculation'!D76</f>
        <v>14467.742681809004</v>
      </c>
      <c r="N18" s="845"/>
      <c r="O18" s="61"/>
    </row>
    <row r="19" spans="1:15" s="47" customFormat="1" ht="12.75" customHeight="1">
      <c r="A19" s="858" t="s">
        <v>93</v>
      </c>
      <c r="B19" s="859"/>
      <c r="C19" s="859"/>
      <c r="D19" s="859"/>
      <c r="E19" s="859"/>
      <c r="F19" s="859"/>
      <c r="G19" s="856">
        <f>((G18-G17)/G17)*1</f>
        <v>0.4184061452753926</v>
      </c>
      <c r="H19" s="857"/>
      <c r="J19" s="858" t="s">
        <v>93</v>
      </c>
      <c r="K19" s="859"/>
      <c r="L19" s="859"/>
      <c r="M19" s="856">
        <f>(M18-M17)/M17</f>
        <v>0.10440783830603087</v>
      </c>
      <c r="N19" s="857"/>
      <c r="O19" s="62"/>
    </row>
    <row r="20" spans="1:15" ht="12.75" customHeight="1" thickBot="1">
      <c r="A20" s="840" t="s">
        <v>91</v>
      </c>
      <c r="B20" s="841"/>
      <c r="C20" s="841"/>
      <c r="D20" s="841"/>
      <c r="E20" s="841"/>
      <c r="F20" s="841"/>
      <c r="G20" s="848" t="str">
        <f>IF(G19&gt;=20%,"REQUIRED",IF(G19&lt;=-20%,"REQUIRED","NOT REQUIRED"))</f>
        <v>REQUIRED</v>
      </c>
      <c r="H20" s="849"/>
      <c r="J20" s="840" t="s">
        <v>91</v>
      </c>
      <c r="K20" s="841"/>
      <c r="L20" s="841"/>
      <c r="M20" s="848" t="str">
        <f>IF(M19&gt;=20%,"REQUIRED",IF(M19&lt;=-20%,"REQUIRED","NOT REQUIRED"))</f>
        <v>NOT REQUIRED</v>
      </c>
      <c r="N20" s="849"/>
      <c r="O20" s="63"/>
    </row>
    <row r="21" spans="1:15" ht="12.75" customHeight="1">
      <c r="A21" s="876" t="s">
        <v>104</v>
      </c>
      <c r="B21" s="876"/>
      <c r="C21" s="876"/>
      <c r="D21" s="876"/>
      <c r="E21" s="876"/>
      <c r="F21" s="876"/>
      <c r="G21" s="876"/>
      <c r="H21" s="876"/>
      <c r="I21" s="876"/>
      <c r="J21" s="876"/>
      <c r="K21" s="876"/>
      <c r="L21" s="876"/>
      <c r="M21" s="876"/>
      <c r="N21" s="876"/>
      <c r="O21" s="47"/>
    </row>
    <row r="22" spans="1:15" ht="8.1" customHeight="1">
      <c r="A22" s="852"/>
      <c r="B22" s="852"/>
      <c r="C22" s="852"/>
      <c r="D22" s="852"/>
      <c r="E22" s="852"/>
      <c r="F22" s="852"/>
      <c r="G22" s="852"/>
      <c r="H22" s="852"/>
      <c r="I22" s="852"/>
      <c r="J22" s="852"/>
      <c r="K22" s="852"/>
      <c r="L22" s="852"/>
      <c r="M22" s="852"/>
      <c r="N22" s="852"/>
      <c r="O22" s="47"/>
    </row>
    <row r="23" spans="1:15" ht="12.75" customHeight="1" thickBot="1">
      <c r="A23" s="47"/>
      <c r="B23" s="852" t="s">
        <v>105</v>
      </c>
      <c r="C23" s="852"/>
      <c r="D23" s="852"/>
      <c r="E23" s="852"/>
      <c r="F23" s="852"/>
      <c r="G23" s="852"/>
      <c r="H23" s="852"/>
      <c r="I23" s="852"/>
      <c r="J23" s="852"/>
      <c r="K23" s="852"/>
      <c r="L23" s="852"/>
      <c r="M23" s="852"/>
      <c r="N23" s="47"/>
      <c r="O23" s="47"/>
    </row>
    <row r="24" spans="1:15" ht="12.75" customHeight="1" thickBot="1">
      <c r="A24" s="47"/>
      <c r="B24" s="57" t="s">
        <v>406</v>
      </c>
      <c r="D24" s="852" t="s">
        <v>106</v>
      </c>
      <c r="E24" s="852"/>
      <c r="F24" s="852"/>
      <c r="G24" s="852"/>
      <c r="H24" s="852"/>
      <c r="I24" s="852"/>
      <c r="J24" s="852"/>
      <c r="K24" s="852"/>
      <c r="L24" s="852"/>
      <c r="M24" s="852"/>
      <c r="N24" s="47"/>
      <c r="O24" s="47"/>
    </row>
    <row r="25" spans="1:15" ht="12.75" customHeight="1" thickBot="1">
      <c r="A25" s="48"/>
      <c r="B25" s="57"/>
      <c r="D25" s="862" t="s">
        <v>107</v>
      </c>
      <c r="E25" s="862"/>
      <c r="F25" s="862"/>
      <c r="G25" s="862"/>
      <c r="H25" s="862"/>
      <c r="I25" s="862"/>
      <c r="J25" s="862"/>
      <c r="K25" s="862"/>
      <c r="L25" s="862"/>
      <c r="M25" s="862"/>
      <c r="N25" s="48"/>
      <c r="O25" s="47"/>
    </row>
    <row r="26" spans="1:15" ht="12.75" customHeight="1" thickBot="1">
      <c r="A26" s="48"/>
      <c r="B26" s="57"/>
      <c r="D26" s="862" t="s">
        <v>108</v>
      </c>
      <c r="E26" s="862"/>
      <c r="F26" s="862"/>
      <c r="G26" s="862"/>
      <c r="H26" s="862"/>
      <c r="I26" s="862"/>
      <c r="J26" s="862"/>
      <c r="K26" s="862"/>
      <c r="L26" s="862"/>
      <c r="M26" s="862"/>
      <c r="N26" s="48"/>
      <c r="O26" s="47"/>
    </row>
    <row r="27" spans="1:15" ht="12.75" customHeight="1" thickBot="1">
      <c r="A27" s="48"/>
      <c r="B27" s="57"/>
      <c r="D27" s="862" t="s">
        <v>109</v>
      </c>
      <c r="E27" s="862"/>
      <c r="F27" s="862"/>
      <c r="G27" s="862"/>
      <c r="H27" s="862"/>
      <c r="I27" s="862"/>
      <c r="J27" s="862"/>
      <c r="K27" s="862"/>
      <c r="L27" s="862"/>
      <c r="M27" s="862"/>
      <c r="N27" s="48"/>
      <c r="O27" s="47"/>
    </row>
    <row r="28" spans="1:15" ht="12.75" customHeight="1" thickBot="1">
      <c r="A28" s="48"/>
      <c r="B28" s="57"/>
      <c r="D28" s="862" t="s">
        <v>110</v>
      </c>
      <c r="E28" s="862"/>
      <c r="F28" s="862"/>
      <c r="G28" s="862"/>
      <c r="H28" s="862"/>
      <c r="I28" s="862"/>
      <c r="J28" s="862"/>
      <c r="K28" s="862"/>
      <c r="L28" s="862"/>
      <c r="M28" s="862"/>
      <c r="N28" s="48"/>
      <c r="O28" s="47"/>
    </row>
    <row r="29" spans="1:15" ht="12.75" customHeight="1" thickBot="1">
      <c r="A29" s="47"/>
      <c r="B29" s="57"/>
      <c r="D29" s="47" t="s">
        <v>111</v>
      </c>
      <c r="E29" s="875"/>
      <c r="F29" s="875"/>
      <c r="G29" s="875"/>
      <c r="H29" s="875"/>
      <c r="I29" s="875"/>
      <c r="J29" s="875"/>
      <c r="K29" s="875"/>
      <c r="L29" s="875"/>
      <c r="M29" s="875"/>
      <c r="N29" s="47"/>
      <c r="O29" s="47"/>
    </row>
    <row r="30" spans="1:15" ht="12.75" customHeight="1">
      <c r="A30" s="47"/>
      <c r="B30" s="852" t="s">
        <v>112</v>
      </c>
      <c r="C30" s="852"/>
      <c r="D30" s="852"/>
      <c r="E30" s="852"/>
      <c r="F30" s="852"/>
      <c r="G30" s="852"/>
      <c r="H30" s="852"/>
      <c r="I30" s="852"/>
      <c r="J30" s="852"/>
      <c r="K30" s="852"/>
      <c r="L30" s="852"/>
      <c r="M30" s="852"/>
      <c r="N30" s="47"/>
      <c r="O30" s="47"/>
    </row>
    <row r="31" spans="1:15" ht="37.5" customHeight="1">
      <c r="A31" s="47"/>
      <c r="B31" s="866" t="s">
        <v>407</v>
      </c>
      <c r="C31" s="867"/>
      <c r="D31" s="867"/>
      <c r="E31" s="867"/>
      <c r="F31" s="867"/>
      <c r="G31" s="867"/>
      <c r="H31" s="867"/>
      <c r="I31" s="867"/>
      <c r="J31" s="867"/>
      <c r="K31" s="867"/>
      <c r="L31" s="867"/>
      <c r="M31" s="868"/>
      <c r="N31" s="47"/>
      <c r="O31" s="47"/>
    </row>
    <row r="32" spans="1:15" ht="8.1" customHeight="1">
      <c r="A32" s="852"/>
      <c r="B32" s="852"/>
      <c r="C32" s="852"/>
      <c r="D32" s="852"/>
      <c r="E32" s="852"/>
      <c r="F32" s="852"/>
      <c r="G32" s="852"/>
      <c r="H32" s="852"/>
      <c r="I32" s="852"/>
      <c r="J32" s="852"/>
      <c r="K32" s="852"/>
      <c r="L32" s="852"/>
      <c r="M32" s="852"/>
      <c r="N32" s="852"/>
      <c r="O32" s="47"/>
    </row>
    <row r="33" spans="1:15" ht="12.75" customHeight="1" thickBot="1">
      <c r="A33" s="47"/>
      <c r="B33" s="852" t="s">
        <v>117</v>
      </c>
      <c r="C33" s="852"/>
      <c r="D33" s="852"/>
      <c r="E33" s="852"/>
      <c r="F33" s="852"/>
      <c r="G33" s="852"/>
      <c r="H33" s="852"/>
      <c r="I33" s="852"/>
      <c r="J33" s="852"/>
      <c r="K33" s="852"/>
      <c r="L33" s="852"/>
      <c r="M33" s="852"/>
      <c r="N33" s="47"/>
      <c r="O33" s="47"/>
    </row>
    <row r="34" spans="1:15" ht="12.75" customHeight="1" thickBot="1">
      <c r="A34" s="47"/>
      <c r="B34" s="58"/>
      <c r="D34" s="852" t="s">
        <v>106</v>
      </c>
      <c r="E34" s="852"/>
      <c r="F34" s="852"/>
      <c r="G34" s="852"/>
      <c r="H34" s="852"/>
      <c r="I34" s="852"/>
      <c r="J34" s="852"/>
      <c r="K34" s="852"/>
      <c r="L34" s="852"/>
      <c r="M34" s="852"/>
      <c r="N34" s="47"/>
      <c r="O34" s="47"/>
    </row>
    <row r="35" spans="1:15" ht="12.75" customHeight="1" thickBot="1">
      <c r="A35" s="47"/>
      <c r="B35" s="58"/>
      <c r="D35" s="862" t="s">
        <v>107</v>
      </c>
      <c r="E35" s="862"/>
      <c r="F35" s="862"/>
      <c r="G35" s="862"/>
      <c r="H35" s="862"/>
      <c r="I35" s="862"/>
      <c r="J35" s="862"/>
      <c r="K35" s="862"/>
      <c r="L35" s="862"/>
      <c r="M35" s="862"/>
      <c r="N35" s="47"/>
      <c r="O35" s="47"/>
    </row>
    <row r="36" spans="1:15" ht="12.75" customHeight="1" thickBot="1">
      <c r="A36" s="47"/>
      <c r="B36" s="58"/>
      <c r="D36" s="862" t="s">
        <v>108</v>
      </c>
      <c r="E36" s="862"/>
      <c r="F36" s="862"/>
      <c r="G36" s="862"/>
      <c r="H36" s="862"/>
      <c r="I36" s="862"/>
      <c r="J36" s="862"/>
      <c r="K36" s="862"/>
      <c r="L36" s="862"/>
      <c r="M36" s="862"/>
      <c r="N36" s="47"/>
      <c r="O36" s="47"/>
    </row>
    <row r="37" spans="1:15" ht="12.75" customHeight="1" thickBot="1">
      <c r="A37" s="47"/>
      <c r="B37" s="58"/>
      <c r="D37" s="862" t="s">
        <v>109</v>
      </c>
      <c r="E37" s="862"/>
      <c r="F37" s="862"/>
      <c r="G37" s="862"/>
      <c r="H37" s="862"/>
      <c r="I37" s="862"/>
      <c r="J37" s="862"/>
      <c r="K37" s="862"/>
      <c r="L37" s="862"/>
      <c r="M37" s="862"/>
      <c r="N37" s="47"/>
      <c r="O37" s="47"/>
    </row>
    <row r="38" spans="1:15" ht="12.75" customHeight="1" thickBot="1">
      <c r="A38" s="47"/>
      <c r="B38" s="58"/>
      <c r="D38" s="862" t="s">
        <v>110</v>
      </c>
      <c r="E38" s="862"/>
      <c r="F38" s="862"/>
      <c r="G38" s="862"/>
      <c r="H38" s="862"/>
      <c r="I38" s="862"/>
      <c r="J38" s="862"/>
      <c r="K38" s="862"/>
      <c r="L38" s="862"/>
      <c r="M38" s="862"/>
      <c r="N38" s="47"/>
      <c r="O38" s="47"/>
    </row>
    <row r="39" spans="1:15" ht="12.75" customHeight="1" thickBot="1">
      <c r="A39" s="47"/>
      <c r="B39" s="58"/>
      <c r="D39" s="47" t="s">
        <v>111</v>
      </c>
      <c r="E39" s="863"/>
      <c r="F39" s="863"/>
      <c r="G39" s="863"/>
      <c r="H39" s="863"/>
      <c r="I39" s="863"/>
      <c r="J39" s="863"/>
      <c r="K39" s="863"/>
      <c r="L39" s="863"/>
      <c r="M39" s="863"/>
      <c r="N39" s="47"/>
      <c r="O39" s="47"/>
    </row>
    <row r="40" spans="1:15" ht="12.75" customHeight="1">
      <c r="A40" s="47"/>
      <c r="B40" s="852" t="s">
        <v>112</v>
      </c>
      <c r="C40" s="852"/>
      <c r="D40" s="852"/>
      <c r="E40" s="852"/>
      <c r="F40" s="852"/>
      <c r="G40" s="852"/>
      <c r="H40" s="852"/>
      <c r="I40" s="852"/>
      <c r="J40" s="852"/>
      <c r="K40" s="852"/>
      <c r="L40" s="852"/>
      <c r="M40" s="852"/>
      <c r="N40" s="54"/>
      <c r="O40" s="47"/>
    </row>
    <row r="41" spans="1:15" ht="38.25" customHeight="1">
      <c r="A41" s="47"/>
      <c r="B41" s="866"/>
      <c r="C41" s="867"/>
      <c r="D41" s="867"/>
      <c r="E41" s="867"/>
      <c r="F41" s="867"/>
      <c r="G41" s="867"/>
      <c r="H41" s="867"/>
      <c r="I41" s="867"/>
      <c r="J41" s="867"/>
      <c r="K41" s="867"/>
      <c r="L41" s="867"/>
      <c r="M41" s="868"/>
      <c r="N41" s="54"/>
      <c r="O41" s="47"/>
    </row>
    <row r="42" spans="1:15" ht="5.0999999999999996" customHeight="1">
      <c r="A42" s="852"/>
      <c r="B42" s="852"/>
      <c r="C42" s="852"/>
      <c r="D42" s="852"/>
      <c r="E42" s="852"/>
      <c r="F42" s="852"/>
      <c r="G42" s="852"/>
      <c r="H42" s="852"/>
      <c r="I42" s="852"/>
      <c r="J42" s="852"/>
      <c r="K42" s="852"/>
      <c r="L42" s="852"/>
      <c r="M42" s="852"/>
      <c r="N42" s="852"/>
      <c r="O42" s="47"/>
    </row>
    <row r="43" spans="1:15" ht="12.75" customHeight="1">
      <c r="A43" s="47"/>
      <c r="B43" s="870" t="s">
        <v>113</v>
      </c>
      <c r="C43" s="870"/>
      <c r="D43" s="870"/>
      <c r="E43" s="870"/>
      <c r="F43" s="870"/>
      <c r="G43" s="870"/>
      <c r="H43" s="870"/>
      <c r="I43" s="870"/>
      <c r="J43" s="870"/>
      <c r="K43" s="870"/>
      <c r="L43" s="870"/>
      <c r="M43" s="870"/>
      <c r="N43" s="47"/>
      <c r="O43" s="47"/>
    </row>
    <row r="44" spans="1:15" ht="16.5" customHeight="1">
      <c r="A44" s="47"/>
      <c r="B44" s="872"/>
      <c r="C44" s="872"/>
      <c r="D44" s="872"/>
      <c r="E44" s="872"/>
      <c r="F44" s="872"/>
      <c r="G44" s="872"/>
      <c r="H44" s="506"/>
      <c r="I44" s="873" t="s">
        <v>399</v>
      </c>
      <c r="J44" s="873"/>
      <c r="K44" s="47"/>
      <c r="L44" s="874" t="s">
        <v>400</v>
      </c>
      <c r="M44" s="874"/>
      <c r="N44" s="47"/>
      <c r="O44" s="47"/>
    </row>
    <row r="45" spans="1:15" ht="12.75" customHeight="1">
      <c r="A45" s="47"/>
      <c r="B45" s="871" t="s">
        <v>291</v>
      </c>
      <c r="C45" s="871"/>
      <c r="D45" s="871"/>
      <c r="E45" s="871"/>
      <c r="F45" s="871"/>
      <c r="G45" s="871"/>
      <c r="H45" s="513"/>
      <c r="I45" s="871" t="s">
        <v>9</v>
      </c>
      <c r="J45" s="871"/>
      <c r="K45" s="514"/>
      <c r="L45" s="871" t="s">
        <v>116</v>
      </c>
      <c r="M45" s="871"/>
      <c r="O45" s="47"/>
    </row>
    <row r="46" spans="1:15" ht="12.75" customHeight="1">
      <c r="A46" s="47"/>
      <c r="B46" s="864" t="s">
        <v>396</v>
      </c>
      <c r="C46" s="865"/>
      <c r="D46" s="865"/>
      <c r="E46" s="865"/>
      <c r="F46" s="865"/>
      <c r="G46" s="865"/>
      <c r="H46" s="47"/>
      <c r="I46" s="864" t="s">
        <v>397</v>
      </c>
      <c r="J46" s="864"/>
      <c r="K46" s="864"/>
      <c r="L46" s="864"/>
      <c r="M46" s="864"/>
      <c r="N46" s="47"/>
      <c r="O46" s="47"/>
    </row>
    <row r="47" spans="1:15" ht="12.75" customHeight="1" thickBot="1">
      <c r="A47" s="546"/>
      <c r="B47" s="861" t="s">
        <v>290</v>
      </c>
      <c r="C47" s="861"/>
      <c r="D47" s="861"/>
      <c r="E47" s="861"/>
      <c r="F47" s="861"/>
      <c r="G47" s="861"/>
      <c r="H47" s="547"/>
      <c r="I47" s="548" t="s">
        <v>73</v>
      </c>
      <c r="J47" s="548"/>
      <c r="K47" s="548"/>
      <c r="L47" s="549"/>
      <c r="M47" s="546"/>
      <c r="N47" s="546"/>
      <c r="O47" s="47"/>
    </row>
    <row r="48" spans="1:15" ht="12.75" customHeight="1">
      <c r="A48" s="55"/>
      <c r="B48" s="882" t="s">
        <v>114</v>
      </c>
      <c r="C48" s="882"/>
      <c r="D48" s="882"/>
      <c r="E48" s="882"/>
      <c r="F48" s="883" t="str">
        <f>'Invoice - Summary Page'!D4</f>
        <v>ABC County</v>
      </c>
      <c r="G48" s="883"/>
      <c r="H48" s="883"/>
      <c r="I48" s="55"/>
      <c r="J48" s="55" t="s">
        <v>26</v>
      </c>
      <c r="K48" s="884" t="str">
        <f>'Invoice - Summary Page'!J4</f>
        <v>Veterans Services</v>
      </c>
      <c r="L48" s="884"/>
      <c r="M48" s="884"/>
      <c r="N48" s="884"/>
      <c r="O48" s="56"/>
    </row>
    <row r="49" spans="1:15" ht="12.75" customHeight="1">
      <c r="A49" s="56"/>
      <c r="B49" s="860" t="s">
        <v>115</v>
      </c>
      <c r="C49" s="860"/>
      <c r="D49" s="860"/>
      <c r="E49" s="860"/>
      <c r="F49" s="884" t="str">
        <f>'Invoice - Summary Page'!D6</f>
        <v>DHCS CMAA Evergreen PA-ABC</v>
      </c>
      <c r="G49" s="884"/>
      <c r="H49" s="884"/>
      <c r="I49" s="56"/>
      <c r="J49" s="56" t="s">
        <v>27</v>
      </c>
      <c r="K49" s="884" t="str">
        <f>'Invoice - Summary Page'!J6</f>
        <v>Veterans Services</v>
      </c>
      <c r="L49" s="884"/>
      <c r="M49" s="884"/>
      <c r="N49" s="884"/>
      <c r="O49" s="56"/>
    </row>
    <row r="50" spans="1:15" ht="12.75" customHeight="1">
      <c r="A50" s="56"/>
      <c r="B50" s="860" t="s">
        <v>31</v>
      </c>
      <c r="C50" s="860"/>
      <c r="D50" s="860"/>
      <c r="E50" s="860"/>
      <c r="F50" s="884" t="str">
        <f>'Invoice - Summary Page'!D8</f>
        <v>01/01/2023-03/31/2023</v>
      </c>
      <c r="G50" s="884"/>
      <c r="H50" s="884"/>
      <c r="I50" s="56"/>
      <c r="J50" s="56" t="s">
        <v>32</v>
      </c>
      <c r="K50" s="884" t="str">
        <f>'Invoice - Summary Page'!J8</f>
        <v>XX - XXXX - 2223 - 3</v>
      </c>
      <c r="L50" s="884"/>
      <c r="M50" s="884"/>
      <c r="N50" s="884"/>
      <c r="O50" s="56"/>
    </row>
    <row r="51" spans="1:15" ht="5.0999999999999996" customHeight="1">
      <c r="A51" s="860"/>
      <c r="B51" s="860"/>
      <c r="C51" s="860"/>
      <c r="D51" s="860"/>
      <c r="E51" s="860"/>
      <c r="F51" s="860"/>
      <c r="G51" s="860"/>
      <c r="H51" s="860"/>
      <c r="I51" s="860"/>
      <c r="J51" s="860"/>
      <c r="K51" s="860"/>
      <c r="L51" s="860"/>
      <c r="M51" s="860"/>
      <c r="N51" s="860"/>
      <c r="O51" s="56"/>
    </row>
    <row r="52" spans="1:15" ht="12.75" customHeight="1">
      <c r="A52" s="860"/>
      <c r="B52" s="860"/>
      <c r="C52" s="860"/>
      <c r="D52" s="860"/>
      <c r="E52" s="860"/>
      <c r="F52" s="860"/>
      <c r="G52" s="860"/>
      <c r="H52" s="860"/>
      <c r="I52" s="860"/>
      <c r="J52" s="860"/>
      <c r="K52" s="860"/>
      <c r="M52" s="869" t="str">
        <f>'Invoice - Summary Page'!L32</f>
        <v>Rev.10/11/22 DHCS/LGFD</v>
      </c>
      <c r="N52" s="869"/>
      <c r="O52" s="56"/>
    </row>
    <row r="53" spans="1:15" ht="12.75">
      <c r="A53" s="839" t="s">
        <v>336</v>
      </c>
      <c r="B53" s="839"/>
      <c r="C53" s="839"/>
      <c r="D53" s="839"/>
      <c r="E53" s="839"/>
      <c r="F53" s="839"/>
      <c r="G53" s="839"/>
      <c r="H53" s="839"/>
      <c r="I53" s="839"/>
      <c r="J53" s="839"/>
      <c r="K53" s="839"/>
      <c r="L53" s="839"/>
      <c r="M53" s="839"/>
      <c r="N53" s="839"/>
    </row>
    <row r="54" spans="1:15" ht="32.25" customHeight="1">
      <c r="A54" s="59"/>
      <c r="B54" s="907" t="s">
        <v>344</v>
      </c>
      <c r="C54" s="906"/>
      <c r="D54" s="906"/>
      <c r="E54" s="906"/>
      <c r="F54" s="906"/>
      <c r="G54" s="906"/>
      <c r="H54" s="906"/>
      <c r="I54" s="906"/>
      <c r="J54" s="906"/>
      <c r="K54" s="906"/>
      <c r="L54" s="906"/>
      <c r="M54" s="906"/>
      <c r="N54" s="59"/>
      <c r="O54" s="59"/>
    </row>
    <row r="55" spans="1:15" ht="12.75">
      <c r="A55" s="540"/>
      <c r="B55" s="880" t="s">
        <v>100</v>
      </c>
      <c r="C55" s="880"/>
      <c r="D55" s="880"/>
      <c r="E55" s="881">
        <v>45214</v>
      </c>
      <c r="F55" s="881"/>
      <c r="G55" s="881"/>
      <c r="H55" s="881"/>
      <c r="I55" s="881"/>
      <c r="J55" s="881"/>
      <c r="K55" s="881"/>
      <c r="L55" s="881"/>
      <c r="M55" s="881"/>
      <c r="N55" s="541"/>
    </row>
    <row r="56" spans="1:15" ht="12.75">
      <c r="A56" s="532"/>
      <c r="B56" s="878" t="s">
        <v>99</v>
      </c>
      <c r="C56" s="878"/>
      <c r="D56" s="878"/>
      <c r="E56" s="878" t="s">
        <v>267</v>
      </c>
      <c r="F56" s="878"/>
      <c r="G56" s="878"/>
      <c r="H56" s="878"/>
      <c r="I56" s="878"/>
      <c r="J56" s="878"/>
      <c r="K56" s="878"/>
      <c r="L56" s="878"/>
      <c r="M56" s="878"/>
      <c r="N56" s="533"/>
    </row>
    <row r="57" spans="1:15" ht="12.75">
      <c r="A57" s="877"/>
      <c r="B57" s="838"/>
      <c r="C57" s="838"/>
      <c r="D57" s="838"/>
      <c r="E57" s="838" t="s">
        <v>301</v>
      </c>
      <c r="F57" s="838"/>
      <c r="G57" s="838"/>
      <c r="H57" s="838"/>
      <c r="I57" s="838"/>
      <c r="J57" s="838"/>
      <c r="K57" s="838"/>
      <c r="L57" s="838"/>
      <c r="M57" s="838"/>
      <c r="N57" s="535"/>
    </row>
    <row r="58" spans="1:15" ht="12.75">
      <c r="A58" s="532"/>
      <c r="B58" s="878" t="s">
        <v>101</v>
      </c>
      <c r="C58" s="878"/>
      <c r="D58" s="878"/>
      <c r="E58" s="879" t="str">
        <f>'Invoice - Summary Page'!D4</f>
        <v>ABC County</v>
      </c>
      <c r="F58" s="879"/>
      <c r="G58" s="879"/>
      <c r="H58" s="879"/>
      <c r="I58" s="879"/>
      <c r="J58" s="879"/>
      <c r="K58" s="879"/>
      <c r="L58" s="879"/>
      <c r="M58" s="879"/>
      <c r="N58" s="536"/>
    </row>
    <row r="59" spans="1:15" ht="12.75">
      <c r="A59" s="877"/>
      <c r="B59" s="838"/>
      <c r="C59" s="838"/>
      <c r="D59" s="838"/>
      <c r="E59" s="847" t="str">
        <f>'Invoice - Summary Page'!J6</f>
        <v>Veterans Services</v>
      </c>
      <c r="F59" s="847"/>
      <c r="G59" s="847"/>
      <c r="H59" s="847"/>
      <c r="I59" s="847"/>
      <c r="J59" s="847"/>
      <c r="K59" s="847"/>
      <c r="L59" s="847"/>
      <c r="M59" s="847"/>
      <c r="N59" s="537"/>
    </row>
    <row r="60" spans="1:15" ht="12.75">
      <c r="A60" s="532"/>
      <c r="B60" s="878" t="s">
        <v>102</v>
      </c>
      <c r="C60" s="878"/>
      <c r="D60" s="878"/>
      <c r="E60" s="878" t="s">
        <v>298</v>
      </c>
      <c r="F60" s="878"/>
      <c r="G60" s="878"/>
      <c r="H60" s="878"/>
      <c r="I60" s="878"/>
      <c r="J60" s="878"/>
      <c r="K60" s="878"/>
      <c r="L60" s="878"/>
      <c r="M60" s="878"/>
      <c r="N60" s="533"/>
    </row>
    <row r="61" spans="1:15" ht="15.75" customHeight="1">
      <c r="A61" s="538"/>
      <c r="B61" s="539"/>
      <c r="C61" s="539"/>
      <c r="D61" s="539"/>
      <c r="E61" s="888" t="str">
        <f>'Invoice - Summary Page'!D8</f>
        <v>01/01/2023-03/31/2023</v>
      </c>
      <c r="F61" s="888"/>
      <c r="G61" s="888"/>
      <c r="H61" s="888"/>
      <c r="I61" s="539"/>
      <c r="J61" s="539"/>
      <c r="K61" s="539"/>
      <c r="L61" s="539"/>
      <c r="M61" s="539"/>
      <c r="N61" s="534"/>
    </row>
    <row r="62" spans="1:15" ht="12.75" thickBot="1">
      <c r="A62" s="889" t="s">
        <v>299</v>
      </c>
      <c r="B62" s="889"/>
      <c r="C62" s="889"/>
      <c r="D62" s="889"/>
      <c r="E62" s="889"/>
      <c r="F62" s="889"/>
      <c r="G62" s="889"/>
      <c r="H62" s="889"/>
      <c r="I62" s="889"/>
      <c r="J62" s="889"/>
      <c r="K62" s="889"/>
      <c r="L62" s="889"/>
      <c r="M62" s="889"/>
      <c r="N62" s="889"/>
    </row>
    <row r="63" spans="1:15" ht="12.75">
      <c r="A63" s="885" t="s">
        <v>303</v>
      </c>
      <c r="B63" s="886"/>
      <c r="C63" s="886"/>
      <c r="D63" s="886"/>
      <c r="E63" s="886"/>
      <c r="F63" s="886"/>
      <c r="G63" s="886"/>
      <c r="H63" s="887"/>
      <c r="I63" s="49"/>
      <c r="J63" s="885" t="s">
        <v>304</v>
      </c>
      <c r="K63" s="886"/>
      <c r="L63" s="886"/>
      <c r="M63" s="886"/>
      <c r="N63" s="887"/>
    </row>
    <row r="64" spans="1:15">
      <c r="A64" s="858" t="s">
        <v>309</v>
      </c>
      <c r="B64" s="859"/>
      <c r="C64" s="859"/>
      <c r="D64" s="859"/>
      <c r="E64" s="859"/>
      <c r="F64" s="859"/>
      <c r="G64" s="890">
        <v>0.23499999999999999</v>
      </c>
      <c r="H64" s="891"/>
      <c r="J64" s="858" t="s">
        <v>311</v>
      </c>
      <c r="K64" s="859"/>
      <c r="L64" s="859"/>
      <c r="M64" s="890">
        <v>0.2475</v>
      </c>
      <c r="N64" s="891"/>
    </row>
    <row r="65" spans="1:14">
      <c r="A65" s="858" t="s">
        <v>310</v>
      </c>
      <c r="B65" s="859"/>
      <c r="C65" s="859"/>
      <c r="D65" s="859"/>
      <c r="E65" s="859"/>
      <c r="F65" s="859"/>
      <c r="G65" s="890">
        <f>G64</f>
        <v>0.23499999999999999</v>
      </c>
      <c r="H65" s="891"/>
      <c r="J65" s="858" t="s">
        <v>312</v>
      </c>
      <c r="K65" s="859"/>
      <c r="L65" s="859"/>
      <c r="M65" s="890">
        <f>M64</f>
        <v>0.2475</v>
      </c>
      <c r="N65" s="891"/>
    </row>
    <row r="66" spans="1:14">
      <c r="A66" s="858" t="s">
        <v>332</v>
      </c>
      <c r="B66" s="859"/>
      <c r="C66" s="859"/>
      <c r="D66" s="859"/>
      <c r="E66" s="859"/>
      <c r="F66" s="859"/>
      <c r="G66" s="890">
        <f>G64</f>
        <v>0.23499999999999999</v>
      </c>
      <c r="H66" s="891"/>
      <c r="J66" s="858" t="s">
        <v>313</v>
      </c>
      <c r="K66" s="859"/>
      <c r="L66" s="859"/>
      <c r="M66" s="890">
        <f>M64</f>
        <v>0.2475</v>
      </c>
      <c r="N66" s="891"/>
    </row>
    <row r="67" spans="1:14">
      <c r="A67" s="858" t="s">
        <v>333</v>
      </c>
      <c r="B67" s="859"/>
      <c r="C67" s="859"/>
      <c r="D67" s="859"/>
      <c r="E67" s="859"/>
      <c r="F67" s="859"/>
      <c r="G67" s="890">
        <f>G64</f>
        <v>0.23499999999999999</v>
      </c>
      <c r="H67" s="891"/>
      <c r="J67" s="858" t="s">
        <v>314</v>
      </c>
      <c r="K67" s="859"/>
      <c r="L67" s="859"/>
      <c r="M67" s="890">
        <f>M64</f>
        <v>0.2475</v>
      </c>
      <c r="N67" s="891"/>
    </row>
    <row r="68" spans="1:14">
      <c r="A68" s="858" t="s">
        <v>334</v>
      </c>
      <c r="B68" s="859"/>
      <c r="C68" s="859"/>
      <c r="D68" s="859"/>
      <c r="E68" s="859"/>
      <c r="F68" s="859"/>
      <c r="G68" s="890">
        <f>G64</f>
        <v>0.23499999999999999</v>
      </c>
      <c r="H68" s="891"/>
      <c r="J68" s="858" t="s">
        <v>315</v>
      </c>
      <c r="K68" s="859"/>
      <c r="L68" s="859"/>
      <c r="M68" s="890">
        <f>M64</f>
        <v>0.2475</v>
      </c>
      <c r="N68" s="891"/>
    </row>
    <row r="69" spans="1:14">
      <c r="A69" s="858" t="s">
        <v>331</v>
      </c>
      <c r="B69" s="859"/>
      <c r="C69" s="859"/>
      <c r="D69" s="859"/>
      <c r="E69" s="859"/>
      <c r="F69" s="859"/>
      <c r="G69" s="904">
        <f>('Invoice - T.S. Results Summary'!L11)</f>
        <v>0.25</v>
      </c>
      <c r="H69" s="905"/>
      <c r="J69" s="858" t="s">
        <v>316</v>
      </c>
      <c r="K69" s="859"/>
      <c r="L69" s="859"/>
      <c r="M69" s="904">
        <f>('Invoice - T.S. Results Summary'!L11)</f>
        <v>0.25</v>
      </c>
      <c r="N69" s="905"/>
    </row>
    <row r="70" spans="1:14">
      <c r="A70" s="858" t="s">
        <v>317</v>
      </c>
      <c r="B70" s="859"/>
      <c r="C70" s="859"/>
      <c r="D70" s="859"/>
      <c r="E70" s="859"/>
      <c r="F70" s="859"/>
      <c r="G70" s="904">
        <f>('Invoice - T.S. Results Summary'!L15)</f>
        <v>0.25</v>
      </c>
      <c r="H70" s="905"/>
      <c r="J70" s="858" t="s">
        <v>317</v>
      </c>
      <c r="K70" s="859"/>
      <c r="L70" s="859"/>
      <c r="M70" s="904">
        <f>('Invoice - T.S. Results Summary'!L15)</f>
        <v>0.25</v>
      </c>
      <c r="N70" s="905"/>
    </row>
    <row r="71" spans="1:14">
      <c r="A71" s="858" t="s">
        <v>318</v>
      </c>
      <c r="B71" s="859"/>
      <c r="C71" s="859"/>
      <c r="D71" s="859"/>
      <c r="E71" s="859"/>
      <c r="F71" s="859"/>
      <c r="G71" s="904">
        <f>('Invoice - T.S. Results Summary'!L18)</f>
        <v>0.25</v>
      </c>
      <c r="H71" s="905"/>
      <c r="J71" s="858" t="s">
        <v>318</v>
      </c>
      <c r="K71" s="859"/>
      <c r="L71" s="859"/>
      <c r="M71" s="904">
        <f>('Invoice - T.S. Results Summary'!L18)</f>
        <v>0.25</v>
      </c>
      <c r="N71" s="905"/>
    </row>
    <row r="72" spans="1:14">
      <c r="A72" s="858" t="s">
        <v>319</v>
      </c>
      <c r="B72" s="859"/>
      <c r="C72" s="859"/>
      <c r="D72" s="859"/>
      <c r="E72" s="859"/>
      <c r="F72" s="859"/>
      <c r="G72" s="904">
        <f>('Invoice - T.S. Results Summary'!L22)</f>
        <v>0.25</v>
      </c>
      <c r="H72" s="905"/>
      <c r="J72" s="858" t="s">
        <v>319</v>
      </c>
      <c r="K72" s="859"/>
      <c r="L72" s="859"/>
      <c r="M72" s="904">
        <f>('Invoice - T.S. Results Summary'!L22)</f>
        <v>0.25</v>
      </c>
      <c r="N72" s="905"/>
    </row>
    <row r="73" spans="1:14" ht="12.75" thickBot="1">
      <c r="A73" s="858" t="s">
        <v>320</v>
      </c>
      <c r="B73" s="859"/>
      <c r="C73" s="859"/>
      <c r="D73" s="859"/>
      <c r="E73" s="859"/>
      <c r="F73" s="859"/>
      <c r="G73" s="904">
        <f>('Invoice - T.S. Results Summary'!L23)</f>
        <v>0.25</v>
      </c>
      <c r="H73" s="905"/>
      <c r="J73" s="858" t="s">
        <v>320</v>
      </c>
      <c r="K73" s="859"/>
      <c r="L73" s="859"/>
      <c r="M73" s="904">
        <f>('Invoice - T.S. Results Summary'!L23)</f>
        <v>0.25</v>
      </c>
      <c r="N73" s="905"/>
    </row>
    <row r="74" spans="1:14" ht="12.75">
      <c r="A74" s="885" t="s">
        <v>327</v>
      </c>
      <c r="B74" s="886"/>
      <c r="C74" s="886"/>
      <c r="D74" s="886"/>
      <c r="E74" s="886"/>
      <c r="F74" s="886"/>
      <c r="G74" s="886"/>
      <c r="H74" s="887"/>
      <c r="J74" s="885" t="s">
        <v>327</v>
      </c>
      <c r="K74" s="886"/>
      <c r="L74" s="886"/>
      <c r="M74" s="886"/>
      <c r="N74" s="887"/>
    </row>
    <row r="75" spans="1:14">
      <c r="A75" s="858" t="s">
        <v>322</v>
      </c>
      <c r="B75" s="859"/>
      <c r="C75" s="859"/>
      <c r="D75" s="859"/>
      <c r="E75" s="550">
        <f>(G69-G64)*100</f>
        <v>1.5000000000000013</v>
      </c>
      <c r="F75" s="545" t="s">
        <v>321</v>
      </c>
      <c r="G75" s="892" t="str">
        <f>IF(E75&gt;=10,"REQUIRED",IF(E75&lt;=-10,"REQUIRED","NOT REQUIRED"))</f>
        <v>NOT REQUIRED</v>
      </c>
      <c r="H75" s="893"/>
      <c r="I75" s="47"/>
      <c r="J75" s="544" t="s">
        <v>322</v>
      </c>
      <c r="K75" s="550">
        <f>(M69-M64)*100</f>
        <v>0.25000000000000022</v>
      </c>
      <c r="L75" s="545" t="s">
        <v>321</v>
      </c>
      <c r="M75" s="908" t="str">
        <f>IF(K75&gt;=10,"REQUIRED",IF(K75&lt;=-10,"REQUIRED","NOT REQUIRED"))</f>
        <v>NOT REQUIRED</v>
      </c>
      <c r="N75" s="909"/>
    </row>
    <row r="76" spans="1:14">
      <c r="A76" s="858" t="s">
        <v>323</v>
      </c>
      <c r="B76" s="859"/>
      <c r="C76" s="859"/>
      <c r="D76" s="859"/>
      <c r="E76" s="550">
        <f>(G70-G65)*100</f>
        <v>1.5000000000000013</v>
      </c>
      <c r="F76" s="545" t="s">
        <v>321</v>
      </c>
      <c r="G76" s="892" t="str">
        <f>IF(E76&gt;=10,"REQUIRED",IF(E76&lt;=-10,"REQUIRED","NOT REQUIRED"))</f>
        <v>NOT REQUIRED</v>
      </c>
      <c r="H76" s="893"/>
      <c r="I76" s="47"/>
      <c r="J76" s="544" t="s">
        <v>323</v>
      </c>
      <c r="K76" s="550">
        <f>(M70-M65)*100</f>
        <v>0.25000000000000022</v>
      </c>
      <c r="L76" s="545" t="s">
        <v>321</v>
      </c>
      <c r="M76" s="908" t="str">
        <f>IF(K76&gt;=10,"REQUIRED",IF(K76&lt;=-10,"REQUIRED","NOT REQUIRED"))</f>
        <v>NOT REQUIRED</v>
      </c>
      <c r="N76" s="909"/>
    </row>
    <row r="77" spans="1:14">
      <c r="A77" s="858" t="s">
        <v>324</v>
      </c>
      <c r="B77" s="859"/>
      <c r="C77" s="859"/>
      <c r="D77" s="859"/>
      <c r="E77" s="550">
        <f>(G71-G66)*100</f>
        <v>1.5000000000000013</v>
      </c>
      <c r="F77" s="545" t="s">
        <v>321</v>
      </c>
      <c r="G77" s="892" t="str">
        <f>IF(E77&gt;=10,"REQUIRED",IF(E77&lt;=-10,"REQUIRED","NOT REQUIRED"))</f>
        <v>NOT REQUIRED</v>
      </c>
      <c r="H77" s="893"/>
      <c r="I77" s="47"/>
      <c r="J77" s="544" t="s">
        <v>324</v>
      </c>
      <c r="K77" s="550">
        <f>(M71-M66)*100</f>
        <v>0.25000000000000022</v>
      </c>
      <c r="L77" s="545" t="s">
        <v>321</v>
      </c>
      <c r="M77" s="908" t="str">
        <f>IF(K77&gt;=10,"REQUIRED",IF(K77&lt;=-10,"REQUIRED","NOT REQUIRED"))</f>
        <v>NOT REQUIRED</v>
      </c>
      <c r="N77" s="909"/>
    </row>
    <row r="78" spans="1:14">
      <c r="A78" s="858" t="s">
        <v>325</v>
      </c>
      <c r="B78" s="859"/>
      <c r="C78" s="859"/>
      <c r="D78" s="859"/>
      <c r="E78" s="550">
        <f>(G72-G67)*100</f>
        <v>1.5000000000000013</v>
      </c>
      <c r="F78" s="545" t="s">
        <v>321</v>
      </c>
      <c r="G78" s="892" t="str">
        <f>IF(E78&gt;=10,"REQUIRED",IF(E78&lt;=-10,"REQUIRED","NOT REQUIRED"))</f>
        <v>NOT REQUIRED</v>
      </c>
      <c r="H78" s="893"/>
      <c r="I78" s="47"/>
      <c r="J78" s="544" t="s">
        <v>325</v>
      </c>
      <c r="K78" s="550">
        <f>(M72-M67)*100</f>
        <v>0.25000000000000022</v>
      </c>
      <c r="L78" s="545" t="s">
        <v>321</v>
      </c>
      <c r="M78" s="908" t="str">
        <f>IF(K78&gt;=10,"REQUIRED",IF(K78&lt;=-10,"REQUIRED","NOT REQUIRED"))</f>
        <v>NOT REQUIRED</v>
      </c>
      <c r="N78" s="909"/>
    </row>
    <row r="79" spans="1:14" ht="12.75" thickBot="1">
      <c r="A79" s="840" t="s">
        <v>326</v>
      </c>
      <c r="B79" s="841"/>
      <c r="C79" s="841"/>
      <c r="D79" s="841"/>
      <c r="E79" s="551">
        <f>(G73-G68)*100</f>
        <v>1.5000000000000013</v>
      </c>
      <c r="F79" s="543" t="s">
        <v>321</v>
      </c>
      <c r="G79" s="892" t="str">
        <f>IF(E79&gt;=10,"REQUIRED",IF(E79&lt;=-10,"REQUIRED","NOT REQUIRED"))</f>
        <v>NOT REQUIRED</v>
      </c>
      <c r="H79" s="893"/>
      <c r="I79" s="47"/>
      <c r="J79" s="542" t="s">
        <v>326</v>
      </c>
      <c r="K79" s="551">
        <f>(M73-M68)*100</f>
        <v>0.25000000000000022</v>
      </c>
      <c r="L79" s="543" t="s">
        <v>321</v>
      </c>
      <c r="M79" s="908" t="str">
        <f>IF(K79&gt;=10,"REQUIRED",IF(K79&lt;=-10,"REQUIRED","NOT REQUIRED"))</f>
        <v>NOT REQUIRED</v>
      </c>
      <c r="N79" s="909"/>
    </row>
    <row r="80" spans="1:14">
      <c r="A80" s="47"/>
      <c r="B80" s="47"/>
      <c r="C80" s="47"/>
      <c r="D80" s="47"/>
      <c r="E80" s="47"/>
      <c r="F80" s="47"/>
      <c r="G80" s="47"/>
      <c r="H80" s="47"/>
      <c r="I80" s="47"/>
      <c r="J80" s="47"/>
      <c r="K80" s="47"/>
      <c r="L80" s="47"/>
      <c r="M80" s="47"/>
      <c r="N80" s="47"/>
    </row>
    <row r="81" spans="1:14" ht="12.75">
      <c r="A81" s="903" t="s">
        <v>305</v>
      </c>
      <c r="B81" s="903"/>
      <c r="C81" s="903"/>
      <c r="D81" s="903"/>
      <c r="E81" s="903"/>
      <c r="F81" s="903"/>
      <c r="G81" s="903"/>
      <c r="H81" s="903"/>
      <c r="I81" s="903"/>
      <c r="J81" s="903"/>
      <c r="K81" s="903"/>
      <c r="L81" s="903"/>
      <c r="M81" s="903"/>
      <c r="N81" s="903"/>
    </row>
    <row r="82" spans="1:14" ht="12.75" thickBot="1">
      <c r="A82" s="852" t="s">
        <v>306</v>
      </c>
      <c r="B82" s="852"/>
      <c r="C82" s="852"/>
      <c r="D82" s="852"/>
      <c r="E82" s="852"/>
      <c r="F82" s="852"/>
      <c r="G82" s="852"/>
      <c r="H82" s="852"/>
      <c r="I82" s="852"/>
      <c r="J82" s="852"/>
      <c r="K82" s="852"/>
      <c r="L82" s="852"/>
      <c r="M82" s="852"/>
      <c r="N82" s="852"/>
    </row>
    <row r="83" spans="1:14" ht="15" customHeight="1">
      <c r="A83" s="894" t="s">
        <v>408</v>
      </c>
      <c r="B83" s="895"/>
      <c r="C83" s="895"/>
      <c r="D83" s="895"/>
      <c r="E83" s="895"/>
      <c r="F83" s="895"/>
      <c r="G83" s="895"/>
      <c r="H83" s="895"/>
      <c r="I83" s="895"/>
      <c r="J83" s="895"/>
      <c r="K83" s="895"/>
      <c r="L83" s="895"/>
      <c r="M83" s="895"/>
      <c r="N83" s="896"/>
    </row>
    <row r="84" spans="1:14" ht="15" customHeight="1">
      <c r="A84" s="897"/>
      <c r="B84" s="898"/>
      <c r="C84" s="898"/>
      <c r="D84" s="898"/>
      <c r="E84" s="898"/>
      <c r="F84" s="898"/>
      <c r="G84" s="898"/>
      <c r="H84" s="898"/>
      <c r="I84" s="898"/>
      <c r="J84" s="898"/>
      <c r="K84" s="898"/>
      <c r="L84" s="898"/>
      <c r="M84" s="898"/>
      <c r="N84" s="899"/>
    </row>
    <row r="85" spans="1:14" ht="15" customHeight="1">
      <c r="A85" s="897"/>
      <c r="B85" s="898"/>
      <c r="C85" s="898"/>
      <c r="D85" s="898"/>
      <c r="E85" s="898"/>
      <c r="F85" s="898"/>
      <c r="G85" s="898"/>
      <c r="H85" s="898"/>
      <c r="I85" s="898"/>
      <c r="J85" s="898"/>
      <c r="K85" s="898"/>
      <c r="L85" s="898"/>
      <c r="M85" s="898"/>
      <c r="N85" s="899"/>
    </row>
    <row r="86" spans="1:14" ht="15" customHeight="1">
      <c r="A86" s="897"/>
      <c r="B86" s="898"/>
      <c r="C86" s="898"/>
      <c r="D86" s="898"/>
      <c r="E86" s="898"/>
      <c r="F86" s="898"/>
      <c r="G86" s="898"/>
      <c r="H86" s="898"/>
      <c r="I86" s="898"/>
      <c r="J86" s="898"/>
      <c r="K86" s="898"/>
      <c r="L86" s="898"/>
      <c r="M86" s="898"/>
      <c r="N86" s="899"/>
    </row>
    <row r="87" spans="1:14" ht="15" customHeight="1">
      <c r="A87" s="897"/>
      <c r="B87" s="898"/>
      <c r="C87" s="898"/>
      <c r="D87" s="898"/>
      <c r="E87" s="898"/>
      <c r="F87" s="898"/>
      <c r="G87" s="898"/>
      <c r="H87" s="898"/>
      <c r="I87" s="898"/>
      <c r="J87" s="898"/>
      <c r="K87" s="898"/>
      <c r="L87" s="898"/>
      <c r="M87" s="898"/>
      <c r="N87" s="899"/>
    </row>
    <row r="88" spans="1:14">
      <c r="A88" s="897"/>
      <c r="B88" s="898"/>
      <c r="C88" s="898"/>
      <c r="D88" s="898"/>
      <c r="E88" s="898"/>
      <c r="F88" s="898"/>
      <c r="G88" s="898"/>
      <c r="H88" s="898"/>
      <c r="I88" s="898"/>
      <c r="J88" s="898"/>
      <c r="K88" s="898"/>
      <c r="L88" s="898"/>
      <c r="M88" s="898"/>
      <c r="N88" s="899"/>
    </row>
    <row r="89" spans="1:14" ht="15" customHeight="1" thickBot="1">
      <c r="A89" s="900"/>
      <c r="B89" s="901"/>
      <c r="C89" s="901"/>
      <c r="D89" s="901"/>
      <c r="E89" s="901"/>
      <c r="F89" s="901"/>
      <c r="G89" s="901"/>
      <c r="H89" s="901"/>
      <c r="I89" s="901"/>
      <c r="J89" s="901"/>
      <c r="K89" s="901"/>
      <c r="L89" s="901"/>
      <c r="M89" s="901"/>
      <c r="N89" s="902"/>
    </row>
    <row r="90" spans="1:14" ht="8.25" customHeight="1">
      <c r="A90" s="852"/>
      <c r="B90" s="852"/>
      <c r="C90" s="852"/>
      <c r="D90" s="852"/>
      <c r="E90" s="852"/>
      <c r="F90" s="852"/>
      <c r="G90" s="852"/>
      <c r="H90" s="852"/>
      <c r="I90" s="852"/>
      <c r="J90" s="852"/>
      <c r="K90" s="852"/>
      <c r="L90" s="852"/>
      <c r="M90" s="852"/>
      <c r="N90" s="852"/>
    </row>
    <row r="91" spans="1:14" ht="12.75">
      <c r="A91" s="903" t="s">
        <v>307</v>
      </c>
      <c r="B91" s="903"/>
      <c r="C91" s="903"/>
      <c r="D91" s="903"/>
      <c r="E91" s="903"/>
      <c r="F91" s="903"/>
      <c r="G91" s="903"/>
      <c r="H91" s="903"/>
      <c r="I91" s="903"/>
      <c r="J91" s="903"/>
      <c r="K91" s="903"/>
      <c r="L91" s="903"/>
      <c r="M91" s="903"/>
      <c r="N91" s="903"/>
    </row>
    <row r="92" spans="1:14" ht="12.75" thickBot="1">
      <c r="A92" s="852" t="s">
        <v>308</v>
      </c>
      <c r="B92" s="852"/>
      <c r="C92" s="852"/>
      <c r="D92" s="852"/>
      <c r="E92" s="852"/>
      <c r="F92" s="852"/>
      <c r="G92" s="852"/>
      <c r="H92" s="852"/>
      <c r="I92" s="852"/>
      <c r="J92" s="852"/>
      <c r="K92" s="852"/>
      <c r="L92" s="852"/>
      <c r="M92" s="852"/>
      <c r="N92" s="852"/>
    </row>
    <row r="93" spans="1:14">
      <c r="A93" s="894" t="s">
        <v>408</v>
      </c>
      <c r="B93" s="895"/>
      <c r="C93" s="895"/>
      <c r="D93" s="895"/>
      <c r="E93" s="895"/>
      <c r="F93" s="895"/>
      <c r="G93" s="895"/>
      <c r="H93" s="895"/>
      <c r="I93" s="895"/>
      <c r="J93" s="895"/>
      <c r="K93" s="895"/>
      <c r="L93" s="895"/>
      <c r="M93" s="895"/>
      <c r="N93" s="896"/>
    </row>
    <row r="94" spans="1:14">
      <c r="A94" s="897"/>
      <c r="B94" s="898"/>
      <c r="C94" s="898"/>
      <c r="D94" s="898"/>
      <c r="E94" s="898"/>
      <c r="F94" s="898"/>
      <c r="G94" s="898"/>
      <c r="H94" s="898"/>
      <c r="I94" s="898"/>
      <c r="J94" s="898"/>
      <c r="K94" s="898"/>
      <c r="L94" s="898"/>
      <c r="M94" s="898"/>
      <c r="N94" s="899"/>
    </row>
    <row r="95" spans="1:14">
      <c r="A95" s="897"/>
      <c r="B95" s="898"/>
      <c r="C95" s="898"/>
      <c r="D95" s="898"/>
      <c r="E95" s="898"/>
      <c r="F95" s="898"/>
      <c r="G95" s="898"/>
      <c r="H95" s="898"/>
      <c r="I95" s="898"/>
      <c r="J95" s="898"/>
      <c r="K95" s="898"/>
      <c r="L95" s="898"/>
      <c r="M95" s="898"/>
      <c r="N95" s="899"/>
    </row>
    <row r="96" spans="1:14" ht="9" customHeight="1">
      <c r="A96" s="897"/>
      <c r="B96" s="898"/>
      <c r="C96" s="898"/>
      <c r="D96" s="898"/>
      <c r="E96" s="898"/>
      <c r="F96" s="898"/>
      <c r="G96" s="898"/>
      <c r="H96" s="898"/>
      <c r="I96" s="898"/>
      <c r="J96" s="898"/>
      <c r="K96" s="898"/>
      <c r="L96" s="898"/>
      <c r="M96" s="898"/>
      <c r="N96" s="899"/>
    </row>
    <row r="97" spans="1:14">
      <c r="A97" s="897"/>
      <c r="B97" s="898"/>
      <c r="C97" s="898"/>
      <c r="D97" s="898"/>
      <c r="E97" s="898"/>
      <c r="F97" s="898"/>
      <c r="G97" s="898"/>
      <c r="H97" s="898"/>
      <c r="I97" s="898"/>
      <c r="J97" s="898"/>
      <c r="K97" s="898"/>
      <c r="L97" s="898"/>
      <c r="M97" s="898"/>
      <c r="N97" s="899"/>
    </row>
    <row r="98" spans="1:14">
      <c r="A98" s="897"/>
      <c r="B98" s="898"/>
      <c r="C98" s="898"/>
      <c r="D98" s="898"/>
      <c r="E98" s="898"/>
      <c r="F98" s="898"/>
      <c r="G98" s="898"/>
      <c r="H98" s="898"/>
      <c r="I98" s="898"/>
      <c r="J98" s="898"/>
      <c r="K98" s="898"/>
      <c r="L98" s="898"/>
      <c r="M98" s="898"/>
      <c r="N98" s="899"/>
    </row>
    <row r="99" spans="1:14" ht="6.75" customHeight="1">
      <c r="A99" s="897"/>
      <c r="B99" s="898"/>
      <c r="C99" s="898"/>
      <c r="D99" s="898"/>
      <c r="E99" s="898"/>
      <c r="F99" s="898"/>
      <c r="G99" s="898"/>
      <c r="H99" s="898"/>
      <c r="I99" s="898"/>
      <c r="J99" s="898"/>
      <c r="K99" s="898"/>
      <c r="L99" s="898"/>
      <c r="M99" s="898"/>
      <c r="N99" s="899"/>
    </row>
    <row r="100" spans="1:14">
      <c r="A100" s="897"/>
      <c r="B100" s="898"/>
      <c r="C100" s="898"/>
      <c r="D100" s="898"/>
      <c r="E100" s="898"/>
      <c r="F100" s="898"/>
      <c r="G100" s="898"/>
      <c r="H100" s="898"/>
      <c r="I100" s="898"/>
      <c r="J100" s="898"/>
      <c r="K100" s="898"/>
      <c r="L100" s="898"/>
      <c r="M100" s="898"/>
      <c r="N100" s="899"/>
    </row>
    <row r="101" spans="1:14" ht="12.75" thickBot="1">
      <c r="A101" s="900"/>
      <c r="B101" s="901"/>
      <c r="C101" s="901"/>
      <c r="D101" s="901"/>
      <c r="E101" s="901"/>
      <c r="F101" s="901"/>
      <c r="G101" s="901"/>
      <c r="H101" s="901"/>
      <c r="I101" s="901"/>
      <c r="J101" s="901"/>
      <c r="K101" s="901"/>
      <c r="L101" s="901"/>
      <c r="M101" s="901"/>
      <c r="N101" s="902"/>
    </row>
    <row r="102" spans="1:14" ht="4.5" customHeight="1">
      <c r="A102" s="852"/>
      <c r="B102" s="852"/>
      <c r="C102" s="852"/>
      <c r="D102" s="852"/>
      <c r="E102" s="852"/>
      <c r="F102" s="852"/>
      <c r="G102" s="852"/>
      <c r="H102" s="852"/>
      <c r="I102" s="852"/>
      <c r="J102" s="852"/>
      <c r="K102" s="852"/>
      <c r="L102" s="852"/>
      <c r="M102" s="852"/>
      <c r="N102" s="852"/>
    </row>
    <row r="103" spans="1:14" ht="12.75">
      <c r="A103" s="47"/>
      <c r="B103" s="870" t="s">
        <v>113</v>
      </c>
      <c r="C103" s="870"/>
      <c r="D103" s="870"/>
      <c r="E103" s="870"/>
      <c r="F103" s="870"/>
      <c r="G103" s="870"/>
      <c r="H103" s="870"/>
      <c r="I103" s="870"/>
      <c r="J103" s="870"/>
      <c r="K103" s="870"/>
      <c r="L103" s="870"/>
      <c r="M103" s="870"/>
      <c r="N103" s="47"/>
    </row>
    <row r="104" spans="1:14">
      <c r="A104" s="47"/>
      <c r="B104" s="872"/>
      <c r="C104" s="872"/>
      <c r="D104" s="872"/>
      <c r="E104" s="872"/>
      <c r="F104" s="872"/>
      <c r="G104" s="872"/>
      <c r="H104" s="506"/>
      <c r="I104" s="873" t="s">
        <v>399</v>
      </c>
      <c r="J104" s="873"/>
      <c r="K104" s="47"/>
      <c r="L104" s="874" t="s">
        <v>400</v>
      </c>
      <c r="M104" s="874"/>
      <c r="N104" s="47"/>
    </row>
    <row r="105" spans="1:14" ht="14.25">
      <c r="A105" s="47"/>
      <c r="B105" s="871" t="s">
        <v>291</v>
      </c>
      <c r="C105" s="871"/>
      <c r="D105" s="871"/>
      <c r="E105" s="871"/>
      <c r="F105" s="871"/>
      <c r="G105" s="871"/>
      <c r="H105" s="513"/>
      <c r="I105" s="871" t="s">
        <v>9</v>
      </c>
      <c r="J105" s="871"/>
      <c r="K105" s="514"/>
      <c r="L105" s="871" t="s">
        <v>116</v>
      </c>
      <c r="M105" s="871"/>
    </row>
    <row r="106" spans="1:14">
      <c r="A106" s="47"/>
      <c r="B106" s="864" t="s">
        <v>396</v>
      </c>
      <c r="C106" s="865"/>
      <c r="D106" s="865"/>
      <c r="E106" s="865"/>
      <c r="F106" s="865"/>
      <c r="G106" s="865"/>
      <c r="H106" s="47"/>
      <c r="I106" s="864" t="s">
        <v>397</v>
      </c>
      <c r="J106" s="864"/>
      <c r="K106" s="864"/>
      <c r="L106" s="864"/>
      <c r="M106" s="864"/>
      <c r="N106" s="47"/>
    </row>
    <row r="107" spans="1:14" ht="15" thickBot="1">
      <c r="A107" s="47"/>
      <c r="B107" s="861" t="s">
        <v>290</v>
      </c>
      <c r="C107" s="861"/>
      <c r="D107" s="861"/>
      <c r="E107" s="861"/>
      <c r="F107" s="861"/>
      <c r="G107" s="861"/>
      <c r="H107" s="513"/>
      <c r="I107" s="527" t="s">
        <v>73</v>
      </c>
      <c r="J107" s="548"/>
      <c r="K107" s="548"/>
      <c r="L107" s="549"/>
      <c r="M107" s="546"/>
      <c r="N107" s="546"/>
    </row>
    <row r="108" spans="1:14" ht="15" customHeight="1">
      <c r="A108" s="55"/>
      <c r="B108" s="882" t="s">
        <v>114</v>
      </c>
      <c r="C108" s="882"/>
      <c r="D108" s="882"/>
      <c r="E108" s="882"/>
      <c r="F108" s="883" t="str">
        <f>'Invoice - Summary Page'!D4</f>
        <v>ABC County</v>
      </c>
      <c r="G108" s="883"/>
      <c r="H108" s="883"/>
      <c r="I108" s="55"/>
      <c r="J108" s="56" t="s">
        <v>26</v>
      </c>
      <c r="K108" s="883" t="str">
        <f>'Invoice - Summary Page'!J4</f>
        <v>Veterans Services</v>
      </c>
      <c r="L108" s="883"/>
      <c r="M108" s="883"/>
      <c r="N108" s="883"/>
    </row>
    <row r="109" spans="1:14" ht="15" customHeight="1">
      <c r="A109" s="56"/>
      <c r="B109" s="860" t="s">
        <v>115</v>
      </c>
      <c r="C109" s="860"/>
      <c r="D109" s="860"/>
      <c r="E109" s="860"/>
      <c r="F109" s="884" t="str">
        <f>'Invoice - Summary Page'!D6</f>
        <v>DHCS CMAA Evergreen PA-ABC</v>
      </c>
      <c r="G109" s="884"/>
      <c r="H109" s="884"/>
      <c r="I109" s="56"/>
      <c r="J109" s="56" t="s">
        <v>27</v>
      </c>
      <c r="K109" s="884" t="str">
        <f>'Invoice - Summary Page'!J6</f>
        <v>Veterans Services</v>
      </c>
      <c r="L109" s="884"/>
      <c r="M109" s="884"/>
      <c r="N109" s="884"/>
    </row>
    <row r="110" spans="1:14" ht="15" customHeight="1">
      <c r="A110" s="56"/>
      <c r="B110" s="860" t="s">
        <v>31</v>
      </c>
      <c r="C110" s="860"/>
      <c r="D110" s="860"/>
      <c r="E110" s="860"/>
      <c r="F110" s="884" t="str">
        <f>'Invoice - Summary Page'!D8</f>
        <v>01/01/2023-03/31/2023</v>
      </c>
      <c r="G110" s="884"/>
      <c r="H110" s="884"/>
      <c r="I110" s="56"/>
      <c r="J110" s="56" t="s">
        <v>32</v>
      </c>
      <c r="K110" s="910" t="str">
        <f>'Invoice - Summary Page'!J8</f>
        <v>XX - XXXX - 2223 - 3</v>
      </c>
      <c r="L110" s="884"/>
      <c r="M110" s="884"/>
      <c r="N110" s="884"/>
    </row>
    <row r="111" spans="1:14">
      <c r="A111" s="860"/>
      <c r="B111" s="860"/>
      <c r="C111" s="860"/>
      <c r="D111" s="860"/>
      <c r="E111" s="860"/>
      <c r="F111" s="860"/>
      <c r="G111" s="860"/>
      <c r="H111" s="860"/>
      <c r="I111" s="860"/>
      <c r="J111" s="860"/>
      <c r="K111" s="860"/>
      <c r="M111" s="869" t="str">
        <f>'Invoice - Summary Page'!L32</f>
        <v>Rev.10/11/22 DHCS/LGFD</v>
      </c>
      <c r="N111" s="869"/>
    </row>
  </sheetData>
  <sheetProtection algorithmName="SHA-512" hashValue="Cq6owkFsKQFbbLccaWP0W13It9/hOTq2cQchdjP5vt1QYVwdo021KSlQTvHliOuMMPhx8V+nBygp4gFFOlxGDA==" saltValue="Rd4wTykWba8JvCbaab78sA==" spinCount="100000" sheet="1" selectLockedCells="1"/>
  <customSheetViews>
    <customSheetView guid="{1AA2EFAC-FA80-45BE-B595-276B287C0177}" showPageBreaks="1" fitToPage="1" printArea="1" view="pageBreakPreview">
      <selection activeCell="A24" sqref="A24:C24"/>
      <pageMargins left="0.25" right="0.25" top="0.5" bottom="0.5" header="0" footer="0"/>
      <pageSetup scale="76" orientation="portrait" r:id="rId1"/>
      <headerFooter alignWithMargins="0"/>
    </customSheetView>
  </customSheetViews>
  <mergeCells count="188">
    <mergeCell ref="B108:E108"/>
    <mergeCell ref="B109:E109"/>
    <mergeCell ref="B110:E110"/>
    <mergeCell ref="F108:H108"/>
    <mergeCell ref="F109:H109"/>
    <mergeCell ref="F110:H110"/>
    <mergeCell ref="K108:N108"/>
    <mergeCell ref="K109:N109"/>
    <mergeCell ref="K110:N110"/>
    <mergeCell ref="M77:N77"/>
    <mergeCell ref="M78:N78"/>
    <mergeCell ref="M79:N79"/>
    <mergeCell ref="A75:D75"/>
    <mergeCell ref="A76:D76"/>
    <mergeCell ref="A77:D77"/>
    <mergeCell ref="A78:D78"/>
    <mergeCell ref="A79:D79"/>
    <mergeCell ref="G76:H76"/>
    <mergeCell ref="G77:H77"/>
    <mergeCell ref="G78:H78"/>
    <mergeCell ref="G79:H79"/>
    <mergeCell ref="G71:H71"/>
    <mergeCell ref="G72:H72"/>
    <mergeCell ref="G73:H73"/>
    <mergeCell ref="M70:N70"/>
    <mergeCell ref="M71:N71"/>
    <mergeCell ref="M72:N72"/>
    <mergeCell ref="M73:N73"/>
    <mergeCell ref="M75:N75"/>
    <mergeCell ref="M76:N76"/>
    <mergeCell ref="B2:M2"/>
    <mergeCell ref="B54:M54"/>
    <mergeCell ref="B105:G105"/>
    <mergeCell ref="I105:J105"/>
    <mergeCell ref="L105:M105"/>
    <mergeCell ref="B106:G106"/>
    <mergeCell ref="B107:G107"/>
    <mergeCell ref="A102:N102"/>
    <mergeCell ref="B103:M103"/>
    <mergeCell ref="B104:G104"/>
    <mergeCell ref="I104:J104"/>
    <mergeCell ref="L104:M104"/>
    <mergeCell ref="A90:N90"/>
    <mergeCell ref="A64:F64"/>
    <mergeCell ref="G64:H64"/>
    <mergeCell ref="A69:F69"/>
    <mergeCell ref="G69:H69"/>
    <mergeCell ref="J69:L69"/>
    <mergeCell ref="M69:N69"/>
    <mergeCell ref="A70:F70"/>
    <mergeCell ref="A71:F71"/>
    <mergeCell ref="A68:F68"/>
    <mergeCell ref="G68:H68"/>
    <mergeCell ref="J68:L68"/>
    <mergeCell ref="M68:N68"/>
    <mergeCell ref="A67:F67"/>
    <mergeCell ref="G67:H67"/>
    <mergeCell ref="J67:L67"/>
    <mergeCell ref="M67:N67"/>
    <mergeCell ref="A111:K111"/>
    <mergeCell ref="M111:N111"/>
    <mergeCell ref="G75:H75"/>
    <mergeCell ref="I106:M106"/>
    <mergeCell ref="A83:N89"/>
    <mergeCell ref="A93:N101"/>
    <mergeCell ref="A92:N92"/>
    <mergeCell ref="A91:N91"/>
    <mergeCell ref="A82:N82"/>
    <mergeCell ref="A81:N81"/>
    <mergeCell ref="A74:H74"/>
    <mergeCell ref="J74:N74"/>
    <mergeCell ref="A72:F72"/>
    <mergeCell ref="A73:F73"/>
    <mergeCell ref="J70:L70"/>
    <mergeCell ref="J71:L71"/>
    <mergeCell ref="J72:L72"/>
    <mergeCell ref="J73:L73"/>
    <mergeCell ref="G70:H70"/>
    <mergeCell ref="A63:H63"/>
    <mergeCell ref="J63:N63"/>
    <mergeCell ref="E61:H61"/>
    <mergeCell ref="A59:D59"/>
    <mergeCell ref="E59:M59"/>
    <mergeCell ref="B60:D60"/>
    <mergeCell ref="E60:M60"/>
    <mergeCell ref="A62:N62"/>
    <mergeCell ref="A66:F66"/>
    <mergeCell ref="G66:H66"/>
    <mergeCell ref="J66:L66"/>
    <mergeCell ref="M66:N66"/>
    <mergeCell ref="A65:F65"/>
    <mergeCell ref="G65:H65"/>
    <mergeCell ref="J65:L65"/>
    <mergeCell ref="M65:N65"/>
    <mergeCell ref="J64:L64"/>
    <mergeCell ref="M64:N64"/>
    <mergeCell ref="A21:N21"/>
    <mergeCell ref="A22:N22"/>
    <mergeCell ref="B23:M23"/>
    <mergeCell ref="D24:M24"/>
    <mergeCell ref="D25:M25"/>
    <mergeCell ref="A57:D57"/>
    <mergeCell ref="E57:M57"/>
    <mergeCell ref="B58:D58"/>
    <mergeCell ref="E58:M58"/>
    <mergeCell ref="A53:N53"/>
    <mergeCell ref="B55:D55"/>
    <mergeCell ref="E55:M55"/>
    <mergeCell ref="B56:D56"/>
    <mergeCell ref="E56:M56"/>
    <mergeCell ref="B48:E48"/>
    <mergeCell ref="B49:E49"/>
    <mergeCell ref="B50:E50"/>
    <mergeCell ref="F48:H48"/>
    <mergeCell ref="F49:H49"/>
    <mergeCell ref="F50:H50"/>
    <mergeCell ref="K48:N48"/>
    <mergeCell ref="K49:N49"/>
    <mergeCell ref="K50:N50"/>
    <mergeCell ref="I45:J45"/>
    <mergeCell ref="L45:M45"/>
    <mergeCell ref="B41:M41"/>
    <mergeCell ref="A42:N42"/>
    <mergeCell ref="B44:G44"/>
    <mergeCell ref="I44:J44"/>
    <mergeCell ref="L44:M44"/>
    <mergeCell ref="E29:M29"/>
    <mergeCell ref="B40:M40"/>
    <mergeCell ref="D34:M34"/>
    <mergeCell ref="D35:M35"/>
    <mergeCell ref="G20:H20"/>
    <mergeCell ref="A52:K52"/>
    <mergeCell ref="A51:N51"/>
    <mergeCell ref="A17:F17"/>
    <mergeCell ref="A18:F18"/>
    <mergeCell ref="A19:F19"/>
    <mergeCell ref="J16:N16"/>
    <mergeCell ref="B47:G47"/>
    <mergeCell ref="D38:M38"/>
    <mergeCell ref="E39:M39"/>
    <mergeCell ref="D36:M36"/>
    <mergeCell ref="D37:M37"/>
    <mergeCell ref="B46:G46"/>
    <mergeCell ref="D27:M27"/>
    <mergeCell ref="D28:M28"/>
    <mergeCell ref="B31:M31"/>
    <mergeCell ref="B30:M30"/>
    <mergeCell ref="A32:N32"/>
    <mergeCell ref="B33:M33"/>
    <mergeCell ref="M52:N52"/>
    <mergeCell ref="I46:M46"/>
    <mergeCell ref="D26:M26"/>
    <mergeCell ref="B43:M43"/>
    <mergeCell ref="B45:G45"/>
    <mergeCell ref="B13:M13"/>
    <mergeCell ref="A15:N15"/>
    <mergeCell ref="A16:H16"/>
    <mergeCell ref="M17:N17"/>
    <mergeCell ref="M18:N18"/>
    <mergeCell ref="M19:N19"/>
    <mergeCell ref="G19:H19"/>
    <mergeCell ref="J18:L18"/>
    <mergeCell ref="J19:L19"/>
    <mergeCell ref="J17:L17"/>
    <mergeCell ref="E3:M3"/>
    <mergeCell ref="E5:M5"/>
    <mergeCell ref="E6:M6"/>
    <mergeCell ref="A1:N1"/>
    <mergeCell ref="A20:F20"/>
    <mergeCell ref="B3:D3"/>
    <mergeCell ref="B5:D5"/>
    <mergeCell ref="B8:D8"/>
    <mergeCell ref="B11:D11"/>
    <mergeCell ref="A4:N4"/>
    <mergeCell ref="A7:N7"/>
    <mergeCell ref="A10:N10"/>
    <mergeCell ref="A6:D6"/>
    <mergeCell ref="A9:D9"/>
    <mergeCell ref="G17:H17"/>
    <mergeCell ref="G18:H18"/>
    <mergeCell ref="B14:M14"/>
    <mergeCell ref="E8:M8"/>
    <mergeCell ref="E9:M9"/>
    <mergeCell ref="E11:K11"/>
    <mergeCell ref="L11:M11"/>
    <mergeCell ref="J20:L20"/>
    <mergeCell ref="M20:N20"/>
    <mergeCell ref="B12:M12"/>
  </mergeCells>
  <phoneticPr fontId="11" type="noConversion"/>
  <printOptions horizontalCentered="1"/>
  <pageMargins left="0.25" right="0.25" top="1.2864583333333333" bottom="0.25" header="0" footer="0"/>
  <pageSetup scale="89" orientation="portrait" r:id="rId2"/>
  <headerFooter alignWithMargins="0"/>
  <rowBreaks count="1" manualBreakCount="1">
    <brk id="52" max="16383" man="1"/>
  </rowBreaks>
  <colBreaks count="1" manualBreakCount="1">
    <brk id="14" max="1048575" man="1"/>
  </colBreaks>
  <ignoredErrors>
    <ignoredError sqref="E8:E9 L11"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C29"/>
  <sheetViews>
    <sheetView workbookViewId="0">
      <selection activeCell="B9" sqref="B9"/>
    </sheetView>
  </sheetViews>
  <sheetFormatPr defaultRowHeight="15"/>
  <sheetData>
    <row r="1" spans="1:3">
      <c r="A1" t="s">
        <v>35</v>
      </c>
      <c r="B1" s="4" t="s">
        <v>34</v>
      </c>
    </row>
    <row r="2" spans="1:3">
      <c r="A2" s="6">
        <v>12</v>
      </c>
      <c r="B2" s="6">
        <v>2</v>
      </c>
      <c r="C2" s="5" t="s">
        <v>16</v>
      </c>
    </row>
    <row r="3" spans="1:3">
      <c r="A3" s="6">
        <v>16</v>
      </c>
      <c r="B3" s="6">
        <v>2</v>
      </c>
      <c r="C3" s="5" t="s">
        <v>37</v>
      </c>
    </row>
    <row r="4" spans="1:3">
      <c r="A4" s="6">
        <v>20</v>
      </c>
      <c r="B4" s="6">
        <v>2</v>
      </c>
      <c r="C4" s="5" t="s">
        <v>36</v>
      </c>
    </row>
    <row r="5" spans="1:3">
      <c r="A5" s="6">
        <v>24</v>
      </c>
      <c r="B5" s="6">
        <v>2</v>
      </c>
      <c r="C5" s="5" t="s">
        <v>38</v>
      </c>
    </row>
    <row r="6" spans="1:3">
      <c r="A6" s="6">
        <v>28</v>
      </c>
      <c r="B6" s="6">
        <v>2</v>
      </c>
      <c r="C6" s="5" t="s">
        <v>39</v>
      </c>
    </row>
    <row r="7" spans="1:3">
      <c r="A7" s="6">
        <v>32</v>
      </c>
      <c r="B7" s="6">
        <v>2</v>
      </c>
      <c r="C7" s="5" t="s">
        <v>40</v>
      </c>
    </row>
    <row r="8" spans="1:3">
      <c r="A8" s="6">
        <v>36</v>
      </c>
      <c r="B8" s="6">
        <v>2</v>
      </c>
      <c r="C8" s="5" t="s">
        <v>41</v>
      </c>
    </row>
    <row r="9" spans="1:3">
      <c r="A9" s="6"/>
      <c r="B9" s="6"/>
      <c r="C9" s="5"/>
    </row>
    <row r="10" spans="1:3">
      <c r="A10" s="6"/>
      <c r="B10" s="6"/>
      <c r="C10" s="5"/>
    </row>
    <row r="11" spans="1:3">
      <c r="A11" s="6"/>
      <c r="B11" s="6"/>
      <c r="C11" s="5"/>
    </row>
    <row r="12" spans="1:3">
      <c r="A12" s="6"/>
      <c r="B12" s="6"/>
      <c r="C12" s="5"/>
    </row>
    <row r="13" spans="1:3">
      <c r="A13" s="6" t="s">
        <v>42</v>
      </c>
      <c r="B13" s="6"/>
      <c r="C13" s="5"/>
    </row>
    <row r="14" spans="1:3">
      <c r="A14" s="6">
        <v>12</v>
      </c>
      <c r="B14" s="6">
        <v>4</v>
      </c>
      <c r="C14" s="5" t="s">
        <v>16</v>
      </c>
    </row>
    <row r="15" spans="1:3">
      <c r="A15" s="6">
        <v>18</v>
      </c>
      <c r="B15" s="6">
        <v>4</v>
      </c>
      <c r="C15" s="5" t="s">
        <v>37</v>
      </c>
    </row>
    <row r="16" spans="1:3">
      <c r="A16" s="6">
        <v>24</v>
      </c>
      <c r="B16" s="6">
        <v>4</v>
      </c>
      <c r="C16" s="5" t="s">
        <v>36</v>
      </c>
    </row>
    <row r="17" spans="1:3">
      <c r="A17" s="6">
        <v>30</v>
      </c>
      <c r="B17" s="6">
        <v>4</v>
      </c>
      <c r="C17" s="5" t="s">
        <v>38</v>
      </c>
    </row>
    <row r="18" spans="1:3">
      <c r="A18" s="6">
        <v>36</v>
      </c>
      <c r="B18" s="6">
        <v>4</v>
      </c>
      <c r="C18" s="5" t="s">
        <v>39</v>
      </c>
    </row>
    <row r="19" spans="1:3">
      <c r="A19" s="6">
        <v>42</v>
      </c>
      <c r="B19" s="6">
        <v>4</v>
      </c>
      <c r="C19" s="5" t="s">
        <v>40</v>
      </c>
    </row>
    <row r="20" spans="1:3">
      <c r="A20" s="6">
        <v>48</v>
      </c>
      <c r="B20" s="6">
        <v>4</v>
      </c>
      <c r="C20" s="5" t="s">
        <v>41</v>
      </c>
    </row>
    <row r="21" spans="1:3">
      <c r="A21" s="6"/>
      <c r="B21" s="6"/>
      <c r="C21" s="5"/>
    </row>
    <row r="22" spans="1:3">
      <c r="A22" s="6"/>
      <c r="B22" s="6"/>
      <c r="C22" s="5"/>
    </row>
    <row r="23" spans="1:3">
      <c r="A23" s="6"/>
      <c r="B23" s="6"/>
      <c r="C23" s="5"/>
    </row>
    <row r="24" spans="1:3">
      <c r="A24" s="6"/>
      <c r="B24" s="6"/>
      <c r="C24" s="5"/>
    </row>
    <row r="25" spans="1:3">
      <c r="A25" s="5"/>
      <c r="B25" s="5"/>
      <c r="C25" s="5"/>
    </row>
    <row r="26" spans="1:3">
      <c r="A26" s="5"/>
      <c r="B26" s="5"/>
      <c r="C26" s="5"/>
    </row>
    <row r="27" spans="1:3">
      <c r="A27" s="5"/>
      <c r="B27" s="5"/>
      <c r="C27" s="5"/>
    </row>
    <row r="28" spans="1:3">
      <c r="A28" s="5"/>
      <c r="B28" s="5"/>
      <c r="C28" s="5"/>
    </row>
    <row r="29" spans="1:3">
      <c r="A29" s="5"/>
      <c r="B29" s="5"/>
      <c r="C29" s="5"/>
    </row>
  </sheetData>
  <customSheetViews>
    <customSheetView guid="{1AA2EFAC-FA80-45BE-B595-276B287C0177}" state="hidden">
      <selection activeCell="B9" sqref="B9"/>
      <pageMargins left="0.75" right="0.75" top="1" bottom="1" header="0.5" footer="0.5"/>
      <headerFooter alignWithMargins="0"/>
    </customSheetView>
  </customSheetViews>
  <phoneticPr fontId="11" type="noConversion"/>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D11"/>
  <sheetViews>
    <sheetView zoomScale="150" zoomScaleNormal="150" workbookViewId="0">
      <selection activeCell="D16" sqref="D16"/>
    </sheetView>
  </sheetViews>
  <sheetFormatPr defaultColWidth="8.88671875" defaultRowHeight="12"/>
  <cols>
    <col min="1" max="1" width="4.109375" style="120" bestFit="1" customWidth="1"/>
    <col min="2" max="2" width="38.6640625" style="120" bestFit="1" customWidth="1"/>
    <col min="3" max="3" width="3.6640625" style="120" bestFit="1" customWidth="1"/>
    <col min="4" max="4" width="8" style="120" bestFit="1" customWidth="1"/>
    <col min="5" max="16384" width="8.88671875" style="120"/>
  </cols>
  <sheetData>
    <row r="1" spans="1:4" ht="24">
      <c r="A1" s="65" t="s">
        <v>74</v>
      </c>
      <c r="B1" s="65" t="s">
        <v>44</v>
      </c>
      <c r="C1" s="66" t="s">
        <v>128</v>
      </c>
      <c r="D1" s="262" t="s">
        <v>122</v>
      </c>
    </row>
    <row r="2" spans="1:4">
      <c r="A2" s="67">
        <v>4</v>
      </c>
      <c r="B2" s="68" t="s">
        <v>51</v>
      </c>
      <c r="C2" s="69" t="s">
        <v>119</v>
      </c>
      <c r="D2" s="350">
        <f>'Invoice - T.S. Results Summary'!L9</f>
        <v>1</v>
      </c>
    </row>
    <row r="3" spans="1:4">
      <c r="A3" s="70">
        <v>6</v>
      </c>
      <c r="B3" s="71" t="s">
        <v>46</v>
      </c>
      <c r="C3" s="72" t="s">
        <v>120</v>
      </c>
      <c r="D3" s="349">
        <f>'Invoice - T.S. Results Summary'!L11</f>
        <v>0.25</v>
      </c>
    </row>
    <row r="4" spans="1:4">
      <c r="A4" s="67">
        <v>8</v>
      </c>
      <c r="B4" s="68" t="s">
        <v>53</v>
      </c>
      <c r="C4" s="69" t="s">
        <v>119</v>
      </c>
      <c r="D4" s="350">
        <f>'Invoice - T.S. Results Summary'!L13</f>
        <v>1</v>
      </c>
    </row>
    <row r="5" spans="1:4" ht="24">
      <c r="A5" s="70">
        <v>10</v>
      </c>
      <c r="B5" s="71" t="s">
        <v>47</v>
      </c>
      <c r="C5" s="72" t="s">
        <v>120</v>
      </c>
      <c r="D5" s="349">
        <f>'Invoice - T.S. Results Summary'!L15</f>
        <v>0.25</v>
      </c>
    </row>
    <row r="6" spans="1:4" ht="24">
      <c r="A6" s="67">
        <v>12</v>
      </c>
      <c r="B6" s="68" t="s">
        <v>56</v>
      </c>
      <c r="C6" s="69" t="s">
        <v>119</v>
      </c>
      <c r="D6" s="350">
        <f>'Invoice - T.S. Results Summary'!L17</f>
        <v>1</v>
      </c>
    </row>
    <row r="7" spans="1:4" ht="24">
      <c r="A7" s="70">
        <v>13</v>
      </c>
      <c r="B7" s="71" t="s">
        <v>60</v>
      </c>
      <c r="C7" s="72" t="s">
        <v>120</v>
      </c>
      <c r="D7" s="349">
        <f>'Invoice - T.S. Results Summary'!L18</f>
        <v>0.25</v>
      </c>
    </row>
    <row r="8" spans="1:4" ht="24">
      <c r="A8" s="67">
        <v>15</v>
      </c>
      <c r="B8" s="68" t="s">
        <v>58</v>
      </c>
      <c r="C8" s="69" t="s">
        <v>119</v>
      </c>
      <c r="D8" s="350">
        <f>'Invoice - T.S. Results Summary'!L20</f>
        <v>1</v>
      </c>
    </row>
    <row r="9" spans="1:4" ht="24">
      <c r="A9" s="70">
        <v>17</v>
      </c>
      <c r="B9" s="71" t="s">
        <v>61</v>
      </c>
      <c r="C9" s="72" t="s">
        <v>120</v>
      </c>
      <c r="D9" s="349">
        <f>'Invoice - T.S. Results Summary'!L22</f>
        <v>0.25</v>
      </c>
    </row>
    <row r="10" spans="1:4">
      <c r="A10" s="67">
        <v>19</v>
      </c>
      <c r="B10" s="68" t="s">
        <v>63</v>
      </c>
      <c r="C10" s="69" t="s">
        <v>119</v>
      </c>
      <c r="D10" s="350">
        <f>'Invoice - T.S. Results Summary'!L24</f>
        <v>1</v>
      </c>
    </row>
    <row r="11" spans="1:4">
      <c r="A11" s="67">
        <v>20</v>
      </c>
      <c r="B11" s="68" t="s">
        <v>48</v>
      </c>
      <c r="C11" s="69" t="s">
        <v>119</v>
      </c>
      <c r="D11" s="350">
        <f>'Invoice - T.S. Results Summary'!L25</f>
        <v>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D3"/>
  <sheetViews>
    <sheetView zoomScale="130" zoomScaleNormal="130" workbookViewId="0">
      <selection activeCell="D3" sqref="D3"/>
    </sheetView>
  </sheetViews>
  <sheetFormatPr defaultColWidth="8.88671875" defaultRowHeight="12"/>
  <cols>
    <col min="1" max="1" width="4.33203125" style="120" bestFit="1" customWidth="1"/>
    <col min="2" max="2" width="48.21875" style="120" bestFit="1" customWidth="1"/>
    <col min="3" max="3" width="7.88671875" style="120" bestFit="1" customWidth="1"/>
    <col min="4" max="4" width="8.109375" style="120" bestFit="1" customWidth="1"/>
    <col min="5" max="16384" width="8.88671875" style="120"/>
  </cols>
  <sheetData>
    <row r="1" spans="1:4" ht="24">
      <c r="A1" s="65" t="s">
        <v>74</v>
      </c>
      <c r="B1" s="65" t="s">
        <v>44</v>
      </c>
      <c r="C1" s="66" t="s">
        <v>128</v>
      </c>
      <c r="D1" s="262" t="s">
        <v>122</v>
      </c>
    </row>
    <row r="2" spans="1:4" ht="24">
      <c r="A2" s="67">
        <v>16</v>
      </c>
      <c r="B2" s="68" t="s">
        <v>59</v>
      </c>
      <c r="C2" s="73" t="s">
        <v>125</v>
      </c>
      <c r="D2" s="351">
        <f>'Invoice - T.S. Results Summary'!L21</f>
        <v>1</v>
      </c>
    </row>
    <row r="3" spans="1:4" ht="24">
      <c r="A3" s="70">
        <v>18</v>
      </c>
      <c r="B3" s="71" t="s">
        <v>62</v>
      </c>
      <c r="C3" s="74" t="s">
        <v>126</v>
      </c>
      <c r="D3" s="352">
        <f>'Invoice - T.S. Results Summary'!L23</f>
        <v>0.25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HCS Document" ma:contentTypeID="0x0101008C0A3C57A406AD428905878CC3A2D590000253E5A139D59E4AA5D8C925A7C7B880" ma:contentTypeVersion="39" ma:contentTypeDescription="This is the Custom Document Type for use by DHCS" ma:contentTypeScope="" ma:versionID="8a987192ee73c9a1b37d98066997976e">
  <xsd:schema xmlns:xsd="http://www.w3.org/2001/XMLSchema" xmlns:xs="http://www.w3.org/2001/XMLSchema" xmlns:p="http://schemas.microsoft.com/office/2006/metadata/properties" xmlns:ns1="http://schemas.microsoft.com/sharepoint/v3" xmlns:ns2="885d9017-c42c-4130-b512-59f6980cbf62" targetNamespace="http://schemas.microsoft.com/office/2006/metadata/properties" ma:root="true" ma:fieldsID="a4bcfb4d4871c250735ff644b5d409a6" ns1:_="" ns2:_="">
    <xsd:import namespace="http://schemas.microsoft.com/sharepoint/v3"/>
    <xsd:import namespace="885d9017-c42c-4130-b512-59f6980cbf62"/>
    <xsd:element name="properties">
      <xsd:complexType>
        <xsd:sequence>
          <xsd:element name="documentManagement">
            <xsd:complexType>
              <xsd:all>
                <xsd:element ref="ns2:Abstract"/>
                <xsd:element ref="ns2:Organization"/>
                <xsd:element ref="ns2:Reading_x0020_Level" minOccurs="0"/>
                <xsd:element ref="ns2:TAGAge" minOccurs="0"/>
                <xsd:element ref="ns2:TAGBusPart" minOccurs="0"/>
                <xsd:element ref="ns2:TAGender" minOccurs="0"/>
                <xsd:element ref="ns2:TAGEthnicity" minOccurs="0"/>
                <xsd:element ref="ns2:Topics" minOccurs="0"/>
                <xsd:element ref="ns1:PublishingContactName"/>
                <xsd:element ref="ns1:Language"/>
                <xsd:element ref="ns2:Publication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ContactName" ma:index="16" ma:displayName="Contact Name" ma:description="" ma:internalName="PublishingContactName" ma:readOnly="false">
      <xsd:simpleType>
        <xsd:restriction base="dms:Text">
          <xsd:maxLength value="255"/>
        </xsd:restriction>
      </xsd:simpleType>
    </xsd:element>
    <xsd:element name="Language" ma:index="18" ma:displayName="Language" ma:default="English" ma:format="Dropdown" ma:internalName="Language" ma:readOnly="false">
      <xsd:simpleType>
        <xsd:union memberTypes="dms:Text">
          <xsd:simpleType>
            <xsd:restriction base="dms:Choice">
              <xsd:enumeration value="Arabic (Saudi Arabia)"/>
              <xsd:enumeration value="Armenian"/>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arsi"/>
              <xsd:enumeration value="Finnish (Finland)"/>
              <xsd:enumeration value="French (France)"/>
              <xsd:enumeration value="German (Germany)"/>
              <xsd:enumeration value="Greek (Greece)"/>
              <xsd:enumeration value="Hebrew (Israel)"/>
              <xsd:enumeration value="Khmer"/>
              <xsd:enumeration value="Korean"/>
              <xsd:enumeration value="Hindi (India)"/>
              <xsd:enumeration value="Hmong"/>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panish"/>
              <xsd:enumeration value="Serbian (Latin) (Serbia)"/>
              <xsd:enumeration value="Slovak (Slovakia)"/>
              <xsd:enumeration value="Slovenian (Slovenia)"/>
              <xsd:enumeration value="Spanish (Spain)"/>
              <xsd:enumeration value="Swedish (Sweden)"/>
              <xsd:enumeration value="Tagalog"/>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885d9017-c42c-4130-b512-59f6980cbf62" elementFormDefault="qualified">
    <xsd:import namespace="http://schemas.microsoft.com/office/2006/documentManagement/types"/>
    <xsd:import namespace="http://schemas.microsoft.com/office/infopath/2007/PartnerControls"/>
    <xsd:element name="Abstract" ma:index="8" ma:displayName="Abstract" ma:internalName="Abstract" ma:readOnly="false">
      <xsd:simpleType>
        <xsd:restriction base="dms:Note"/>
      </xsd:simpleType>
    </xsd:element>
    <xsd:element name="Organization" ma:index="9" ma:displayName="Organization" ma:list="{b5fb5699-4324-48f4-bf52-6d099f7872e2}" ma:internalName="Organization" ma:readOnly="false" ma:showField="Title" ma:web="2998731a-d755-4c96-9a88-46a4b5fa87b6">
      <xsd:simpleType>
        <xsd:restriction base="dms:Lookup"/>
      </xsd:simpleType>
    </xsd:element>
    <xsd:element name="Reading_x0020_Level" ma:index="10" nillable="true" ma:displayName="Reading Level" ma:format="Dropdown" ma:internalName="Reading_x0020_Level">
      <xsd:simpleType>
        <xsd:restriction base="dms:Choice">
          <xsd:enumeration value="1"/>
          <xsd:enumeration value="2"/>
          <xsd:enumeration value="3"/>
          <xsd:enumeration value="4"/>
          <xsd:enumeration value="5"/>
          <xsd:enumeration value="6"/>
          <xsd:enumeration value="7"/>
          <xsd:enumeration value="8"/>
          <xsd:enumeration value="9"/>
          <xsd:enumeration value="10"/>
          <xsd:enumeration value="11"/>
          <xsd:enumeration value="12"/>
          <xsd:enumeration value="12+"/>
        </xsd:restriction>
      </xsd:simpleType>
    </xsd:element>
    <xsd:element name="TAGAge" ma:index="11" nillable="true" ma:displayName="TAGAge" ma:list="{a98a4647-4491-4293-9a17-5fb6d6e2e5e5}" ma:internalName="TAGAge" ma:showField="Title" ma:web="2998731a-d755-4c96-9a88-46a4b5fa87b6">
      <xsd:complexType>
        <xsd:complexContent>
          <xsd:extension base="dms:MultiChoiceLookup">
            <xsd:sequence>
              <xsd:element name="Value" type="dms:Lookup" maxOccurs="unbounded" minOccurs="0" nillable="true"/>
            </xsd:sequence>
          </xsd:extension>
        </xsd:complexContent>
      </xsd:complexType>
    </xsd:element>
    <xsd:element name="TAGBusPart" ma:index="12" nillable="true" ma:displayName="TAGBusPart" ma:list="{d02d70bb-ba5c-44ff-ab84-f82b018b2d9e}" ma:internalName="TAGBusPart" ma:showField="Title" ma:web="2998731a-d755-4c96-9a88-46a4b5fa87b6">
      <xsd:complexType>
        <xsd:complexContent>
          <xsd:extension base="dms:MultiChoiceLookup">
            <xsd:sequence>
              <xsd:element name="Value" type="dms:Lookup" maxOccurs="unbounded" minOccurs="0" nillable="true"/>
            </xsd:sequence>
          </xsd:extension>
        </xsd:complexContent>
      </xsd:complexType>
    </xsd:element>
    <xsd:element name="TAGender" ma:index="13" nillable="true" ma:displayName="TAGender" ma:list="{43647709-5a04-4437-bb76-4537e4d4acc2}" ma:internalName="TAGender" ma:showField="Title" ma:web="2998731a-d755-4c96-9a88-46a4b5fa87b6">
      <xsd:complexType>
        <xsd:complexContent>
          <xsd:extension base="dms:MultiChoiceLookup">
            <xsd:sequence>
              <xsd:element name="Value" type="dms:Lookup" maxOccurs="unbounded" minOccurs="0" nillable="true"/>
            </xsd:sequence>
          </xsd:extension>
        </xsd:complexContent>
      </xsd:complexType>
    </xsd:element>
    <xsd:element name="TAGEthnicity" ma:index="14" nillable="true" ma:displayName="TAGEthnicity" ma:list="{f9090749-7aa9-4c6c-879e-d5f0033b5d06}" ma:internalName="TAGEthnicity" ma:showField="Title" ma:web="2998731a-d755-4c96-9a88-46a4b5fa87b6">
      <xsd:complexType>
        <xsd:complexContent>
          <xsd:extension base="dms:MultiChoiceLookup">
            <xsd:sequence>
              <xsd:element name="Value" type="dms:Lookup" maxOccurs="unbounded" minOccurs="0" nillable="true"/>
            </xsd:sequence>
          </xsd:extension>
        </xsd:complexContent>
      </xsd:complexType>
    </xsd:element>
    <xsd:element name="Topics" ma:index="15" nillable="true" ma:displayName="Topics" ma:list="{c1ce23c1-d60c-4922-99dc-be8f5e35a839}" ma:internalName="Topics" ma:readOnly="false" ma:showField="Title" ma:web="2998731a-d755-4c96-9a88-46a4b5fa87b6" ma:requiredMultiChoice="true">
      <xsd:complexType>
        <xsd:complexContent>
          <xsd:extension base="dms:MultiChoiceLookup">
            <xsd:sequence>
              <xsd:element name="Value" type="dms:Lookup" maxOccurs="unbounded" minOccurs="0" nillable="true"/>
            </xsd:sequence>
          </xsd:extension>
        </xsd:complexContent>
      </xsd:complexType>
    </xsd:element>
    <xsd:element name="Publication_x0020_Type" ma:index="19" nillable="true" ma:displayName="Publication Type" ma:list="{af183029-e9e0-4cb8-ba95-e8f43d47333c}" ma:internalName="Publication_x0020_Type" ma:showField="Title" ma:web="2998731a-d755-4c96-9a88-46a4b5fa87b6">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axOccurs="1" ma:index="4" ma:displayName="Title"/>
        <xsd:element ref="dc:subject" minOccurs="0" maxOccurs="1"/>
        <xsd:element ref="dc:description" minOccurs="0" maxOccurs="1"/>
        <xsd:element name="keywords" maxOccurs="1" ma:index="17" ma:displayName="Keywords">
          <xsd:simpleType xmlns:xs="http://www.w3.org/2001/XMLSchema">
            <xsd:restriction base="xsd:string">
              <xsd:minLength value="1"/>
            </xsd:restriction>
          </xsd:simpleType>
        </xsd:element>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AB3369-3666-4F3A-B5BA-99B87795C0F2}">
  <ds:schemaRefs>
    <ds:schemaRef ds:uri="http://schemas.microsoft.com/office/2006/metadata/longProperties"/>
  </ds:schemaRefs>
</ds:datastoreItem>
</file>

<file path=customXml/itemProps2.xml><?xml version="1.0" encoding="utf-8"?>
<ds:datastoreItem xmlns:ds="http://schemas.openxmlformats.org/officeDocument/2006/customXml" ds:itemID="{B384416D-90E5-4F49-9D43-1FA0C864C97D}">
  <ds:schemaRefs>
    <ds:schemaRef ds:uri="http://schemas.microsoft.com/sharepoint/v3/contenttype/forms"/>
  </ds:schemaRefs>
</ds:datastoreItem>
</file>

<file path=customXml/itemProps3.xml><?xml version="1.0" encoding="utf-8"?>
<ds:datastoreItem xmlns:ds="http://schemas.openxmlformats.org/officeDocument/2006/customXml" ds:itemID="{2FB3DF20-663D-4F43-961B-339CCCDB4E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85d9017-c42c-4130-b512-59f6980cbf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12</vt:i4>
      </vt:variant>
    </vt:vector>
  </HeadingPairs>
  <TitlesOfParts>
    <vt:vector size="23" baseType="lpstr">
      <vt:lpstr>Invoice - Invoice Checklist</vt:lpstr>
      <vt:lpstr>Invoice - Summary Page</vt:lpstr>
      <vt:lpstr>Invoice - T.S. Results Summary</vt:lpstr>
      <vt:lpstr>Invoice - Revenue Worksheet</vt:lpstr>
      <vt:lpstr>Invoice - Cost Worksheet</vt:lpstr>
      <vt:lpstr>Invoice - Direct Charge Costs</vt:lpstr>
      <vt:lpstr>Invoice - Claim Calculation</vt:lpstr>
      <vt:lpstr>Invoice - Variance Worksheets</vt:lpstr>
      <vt:lpstr>DHCS Info</vt:lpstr>
      <vt:lpstr>Non-Enhanced MAA Codes</vt:lpstr>
      <vt:lpstr>Enhanced MAA Codes</vt:lpstr>
      <vt:lpstr>'Invoice - Direct Charge Costs'!_GoBack</vt:lpstr>
      <vt:lpstr>_NEC10</vt:lpstr>
      <vt:lpstr>ECodes</vt:lpstr>
      <vt:lpstr>NECodes</vt:lpstr>
      <vt:lpstr>'Invoice - Claim Calculation'!Print_Area</vt:lpstr>
      <vt:lpstr>'Invoice - Cost Worksheet'!Print_Area</vt:lpstr>
      <vt:lpstr>'Invoice - Direct Charge Costs'!Print_Area</vt:lpstr>
      <vt:lpstr>'Invoice - Invoice Checklist'!Print_Area</vt:lpstr>
      <vt:lpstr>'Invoice - Revenue Worksheet'!Print_Area</vt:lpstr>
      <vt:lpstr>'Invoice - Summary Page'!Print_Area</vt:lpstr>
      <vt:lpstr>'Invoice - T.S. Results Summary'!Print_Area</vt:lpstr>
      <vt:lpstr>'Invoice - Variance Worksheets'!Print_Area</vt:lpstr>
    </vt:vector>
  </TitlesOfParts>
  <Company>Dept. of Health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CMAA Invoice 13-14 MASTER</dc:title>
  <dc:creator>James 'Rob' Williams;Michelle.Liang@dhcs.ca.gov</dc:creator>
  <cp:keywords>CMAA Invoice</cp:keywords>
  <cp:lastModifiedBy>Debbie Daniel</cp:lastModifiedBy>
  <cp:lastPrinted>2020-04-28T19:07:20Z</cp:lastPrinted>
  <dcterms:created xsi:type="dcterms:W3CDTF">1999-10-22T16:57:49Z</dcterms:created>
  <dcterms:modified xsi:type="dcterms:W3CDTF">2025-10-04T00:05:20Z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DHCS Document</vt:lpwstr>
  </property>
  <property fmtid="{D5CDD505-2E9C-101B-9397-08002B2CF9AE}" pid="3" name="display_urn:schemas-microsoft-com:office:office#Editor">
    <vt:lpwstr>System Account</vt:lpwstr>
  </property>
  <property fmtid="{D5CDD505-2E9C-101B-9397-08002B2CF9AE}" pid="4" name="xd_Signature">
    <vt:lpwstr/>
  </property>
  <property fmtid="{D5CDD505-2E9C-101B-9397-08002B2CF9AE}" pid="5" name="TemplateUrl">
    <vt:lpwstr/>
  </property>
  <property fmtid="{D5CDD505-2E9C-101B-9397-08002B2CF9AE}" pid="6" name="xd_ProgID">
    <vt:lpwstr/>
  </property>
  <property fmtid="{D5CDD505-2E9C-101B-9397-08002B2CF9AE}" pid="7" name="PublishingStartDate">
    <vt:lpwstr/>
  </property>
  <property fmtid="{D5CDD505-2E9C-101B-9397-08002B2CF9AE}" pid="8" name="PublishingExpirationDate">
    <vt:lpwstr/>
  </property>
  <property fmtid="{D5CDD505-2E9C-101B-9397-08002B2CF9AE}" pid="9" name="display_urn:schemas-microsoft-com:office:office#Author">
    <vt:lpwstr>System Account</vt:lpwstr>
  </property>
  <property fmtid="{D5CDD505-2E9C-101B-9397-08002B2CF9AE}" pid="10" name="Order">
    <vt:lpwstr>682800.000000000</vt:lpwstr>
  </property>
  <property fmtid="{D5CDD505-2E9C-101B-9397-08002B2CF9AE}" pid="11" name="Language">
    <vt:lpwstr>English</vt:lpwstr>
  </property>
  <property fmtid="{D5CDD505-2E9C-101B-9397-08002B2CF9AE}" pid="12" name="TAGender">
    <vt:lpwstr/>
  </property>
  <property fmtid="{D5CDD505-2E9C-101B-9397-08002B2CF9AE}" pid="13" name="TAGEthnicity">
    <vt:lpwstr/>
  </property>
  <property fmtid="{D5CDD505-2E9C-101B-9397-08002B2CF9AE}" pid="14" name="Reading Level">
    <vt:lpwstr/>
  </property>
  <property fmtid="{D5CDD505-2E9C-101B-9397-08002B2CF9AE}" pid="15" name="TAGAge">
    <vt:lpwstr/>
  </property>
  <property fmtid="{D5CDD505-2E9C-101B-9397-08002B2CF9AE}" pid="16" name="Topics">
    <vt:lpwstr>66;#</vt:lpwstr>
  </property>
  <property fmtid="{D5CDD505-2E9C-101B-9397-08002B2CF9AE}" pid="17" name="TAGBusPart">
    <vt:lpwstr/>
  </property>
  <property fmtid="{D5CDD505-2E9C-101B-9397-08002B2CF9AE}" pid="18" name="PublishingContactName">
    <vt:lpwstr>CMAA Group</vt:lpwstr>
  </property>
  <property fmtid="{D5CDD505-2E9C-101B-9397-08002B2CF9AE}" pid="19" name="Publication Type">
    <vt:lpwstr/>
  </property>
  <property fmtid="{D5CDD505-2E9C-101B-9397-08002B2CF9AE}" pid="20" name="Abstract">
    <vt:lpwstr>CMAA Invoice 13-14 MASTER</vt:lpwstr>
  </property>
  <property fmtid="{D5CDD505-2E9C-101B-9397-08002B2CF9AE}" pid="21" name="Organization">
    <vt:lpwstr>20</vt:lpwstr>
  </property>
</Properties>
</file>