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threadedComments/threadedComment2.xml" ContentType="application/vnd.ms-excel.threadedcomments+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chapinhall.sharepoint.com/sites/casey/ca/Shared Documents/CA CDSS/CA CQI Project (10_2023 - 9_2025)/CARES_DataInput Information/Provider Individual-Level Templates/V2/"/>
    </mc:Choice>
  </mc:AlternateContent>
  <xr:revisionPtr revIDLastSave="198" documentId="8_{06FA7A71-3582-458D-92D5-8CB34D7F05EA}" xr6:coauthVersionLast="47" xr6:coauthVersionMax="47" xr10:uidLastSave="{35E112CB-42AD-4092-A3C0-17EC4027761B}"/>
  <bookViews>
    <workbookView xWindow="-110" yWindow="-110" windowWidth="19420" windowHeight="10420" firstSheet="4" activeTab="7" xr2:uid="{00000000-000D-0000-FFFF-FFFF00000000}"/>
  </bookViews>
  <sheets>
    <sheet name="Cover_Sheet2" sheetId="20" r:id="rId1"/>
    <sheet name="County Names to hide (2)" sheetId="19" state="hidden" r:id="rId2"/>
    <sheet name="Cover_Sheet" sheetId="1" state="hidden" r:id="rId3"/>
    <sheet name="Fidelity" sheetId="2" r:id="rId4"/>
    <sheet name="Fidelity Home Visitors" sheetId="7" r:id="rId5"/>
    <sheet name="Fidelity Supervisors" sheetId="8" r:id="rId6"/>
    <sheet name="Outcomes" sheetId="5" r:id="rId7"/>
    <sheet name="Outcomes Aggregate" sheetId="17" r:id="rId8"/>
    <sheet name="Fidelity Aggregate" sheetId="18" r:id="rId9"/>
    <sheet name="County Names to hide" sheetId="6" state="hidden" r:id="rId10"/>
  </sheets>
  <definedNames>
    <definedName name="HomeVisitorsFilteredList" localSheetId="1">'County Names to hide (2)'!$C$2</definedName>
    <definedName name="HomeVisitorsFilteredList" localSheetId="0">#REF!</definedName>
    <definedName name="HomeVisitorsFilteredList">'County Names to hide'!$C$2</definedName>
    <definedName name="HV_FilteredList" localSheetId="1">'County Names to hide (2)'!$C$2:$C$1001</definedName>
    <definedName name="HV_FilteredList" localSheetId="0">#REF!</definedName>
    <definedName name="HV_FilteredList">'County Names to hide'!$C$2:$C$1000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6" i="5" l="1"/>
  <c r="T6" i="5"/>
  <c r="O7" i="5" l="1"/>
  <c r="O8" i="5"/>
  <c r="O9" i="5"/>
  <c r="O10" i="5"/>
  <c r="O11" i="5"/>
  <c r="O12" i="5"/>
  <c r="O13" i="5"/>
  <c r="O14" i="5"/>
  <c r="O15" i="5"/>
  <c r="O16" i="5"/>
  <c r="O17" i="5"/>
  <c r="O18" i="5"/>
  <c r="O19" i="5"/>
  <c r="O20" i="5"/>
  <c r="O21" i="5"/>
  <c r="O22" i="5"/>
  <c r="O23" i="5"/>
  <c r="O24" i="5"/>
  <c r="O25" i="5"/>
  <c r="O26" i="5"/>
  <c r="O27" i="5"/>
  <c r="O28" i="5"/>
  <c r="O29" i="5"/>
  <c r="O30" i="5"/>
  <c r="O31" i="5"/>
  <c r="O32" i="5"/>
  <c r="O33" i="5"/>
  <c r="O34" i="5"/>
  <c r="O35" i="5"/>
  <c r="O36" i="5"/>
  <c r="O37" i="5"/>
  <c r="O38" i="5"/>
  <c r="O39" i="5"/>
  <c r="O40" i="5"/>
  <c r="O41" i="5"/>
  <c r="O42" i="5"/>
  <c r="O43" i="5"/>
  <c r="O44" i="5"/>
  <c r="O45" i="5"/>
  <c r="O46" i="5"/>
  <c r="O47" i="5"/>
  <c r="O48" i="5"/>
  <c r="O49" i="5"/>
  <c r="O50" i="5"/>
  <c r="O51" i="5"/>
  <c r="O52" i="5"/>
  <c r="O53" i="5"/>
  <c r="O54" i="5"/>
  <c r="O55" i="5"/>
  <c r="O56" i="5"/>
  <c r="O57" i="5"/>
  <c r="O58" i="5"/>
  <c r="O59" i="5"/>
  <c r="O60" i="5"/>
  <c r="O61" i="5"/>
  <c r="O62" i="5"/>
  <c r="O63" i="5"/>
  <c r="O64" i="5"/>
  <c r="O65" i="5"/>
  <c r="O66" i="5"/>
  <c r="O67" i="5"/>
  <c r="O68" i="5"/>
  <c r="O69" i="5"/>
  <c r="O70" i="5"/>
  <c r="O71" i="5"/>
  <c r="O72" i="5"/>
  <c r="O73" i="5"/>
  <c r="O74" i="5"/>
  <c r="O75" i="5"/>
  <c r="O76" i="5"/>
  <c r="O77" i="5"/>
  <c r="O78" i="5"/>
  <c r="O79" i="5"/>
  <c r="O80" i="5"/>
  <c r="O81" i="5"/>
  <c r="O82" i="5"/>
  <c r="O83" i="5"/>
  <c r="O84" i="5"/>
  <c r="O85" i="5"/>
  <c r="O86" i="5"/>
  <c r="O87" i="5"/>
  <c r="O88" i="5"/>
  <c r="O89" i="5"/>
  <c r="O90" i="5"/>
  <c r="O91" i="5"/>
  <c r="O92" i="5"/>
  <c r="O93" i="5"/>
  <c r="O94" i="5"/>
  <c r="O95" i="5"/>
  <c r="O96" i="5"/>
  <c r="O97" i="5"/>
  <c r="O98" i="5"/>
  <c r="O99" i="5"/>
  <c r="O100" i="5"/>
  <c r="O101" i="5"/>
  <c r="O102" i="5"/>
  <c r="O103" i="5"/>
  <c r="O104" i="5"/>
  <c r="O105" i="5"/>
  <c r="O106" i="5"/>
  <c r="O107" i="5"/>
  <c r="O108" i="5"/>
  <c r="O109" i="5"/>
  <c r="O110" i="5"/>
  <c r="O111" i="5"/>
  <c r="O112" i="5"/>
  <c r="O113" i="5"/>
  <c r="O114" i="5"/>
  <c r="O115" i="5"/>
  <c r="O116" i="5"/>
  <c r="O117" i="5"/>
  <c r="O118" i="5"/>
  <c r="O119" i="5"/>
  <c r="O120" i="5"/>
  <c r="O121" i="5"/>
  <c r="O122" i="5"/>
  <c r="O123" i="5"/>
  <c r="O124" i="5"/>
  <c r="O125" i="5"/>
  <c r="O126" i="5"/>
  <c r="O127" i="5"/>
  <c r="O128" i="5"/>
  <c r="O129" i="5"/>
  <c r="O130" i="5"/>
  <c r="O131" i="5"/>
  <c r="O132" i="5"/>
  <c r="O133" i="5"/>
  <c r="O134" i="5"/>
  <c r="O135" i="5"/>
  <c r="O136" i="5"/>
  <c r="O137" i="5"/>
  <c r="O138" i="5"/>
  <c r="O139" i="5"/>
  <c r="O140" i="5"/>
  <c r="O141" i="5"/>
  <c r="O142" i="5"/>
  <c r="O143" i="5"/>
  <c r="O144" i="5"/>
  <c r="O145" i="5"/>
  <c r="O146" i="5"/>
  <c r="O147" i="5"/>
  <c r="O148" i="5"/>
  <c r="O149" i="5"/>
  <c r="O150" i="5"/>
  <c r="O151" i="5"/>
  <c r="O152" i="5"/>
  <c r="O153" i="5"/>
  <c r="O154" i="5"/>
  <c r="O155" i="5"/>
  <c r="O156" i="5"/>
  <c r="O157" i="5"/>
  <c r="O158" i="5"/>
  <c r="O159" i="5"/>
  <c r="O160" i="5"/>
  <c r="O161" i="5"/>
  <c r="O162" i="5"/>
  <c r="O163" i="5"/>
  <c r="O164" i="5"/>
  <c r="O165" i="5"/>
  <c r="O166" i="5"/>
  <c r="O167" i="5"/>
  <c r="O168" i="5"/>
  <c r="O169" i="5"/>
  <c r="O170" i="5"/>
  <c r="O171" i="5"/>
  <c r="O172" i="5"/>
  <c r="O173" i="5"/>
  <c r="O174" i="5"/>
  <c r="O175" i="5"/>
  <c r="O176" i="5"/>
  <c r="O177" i="5"/>
  <c r="O178" i="5"/>
  <c r="O179" i="5"/>
  <c r="O180" i="5"/>
  <c r="O181" i="5"/>
  <c r="O182" i="5"/>
  <c r="O183" i="5"/>
  <c r="O184" i="5"/>
  <c r="O185" i="5"/>
  <c r="O186" i="5"/>
  <c r="O187" i="5"/>
  <c r="O188" i="5"/>
  <c r="O189" i="5"/>
  <c r="O190" i="5"/>
  <c r="O191" i="5"/>
  <c r="O192" i="5"/>
  <c r="O193" i="5"/>
  <c r="O194" i="5"/>
  <c r="O195" i="5"/>
  <c r="O196" i="5"/>
  <c r="O197" i="5"/>
  <c r="O198" i="5"/>
  <c r="O199" i="5"/>
  <c r="O200" i="5"/>
  <c r="O201" i="5"/>
  <c r="O202" i="5"/>
  <c r="O203" i="5"/>
  <c r="O204" i="5"/>
  <c r="O205" i="5"/>
  <c r="O206" i="5"/>
  <c r="O207" i="5"/>
  <c r="O208" i="5"/>
  <c r="O209" i="5"/>
  <c r="O210" i="5"/>
  <c r="O211" i="5"/>
  <c r="O212" i="5"/>
  <c r="O213" i="5"/>
  <c r="O214" i="5"/>
  <c r="O215" i="5"/>
  <c r="O216" i="5"/>
  <c r="O217" i="5"/>
  <c r="O218" i="5"/>
  <c r="O219" i="5"/>
  <c r="O220" i="5"/>
  <c r="O221" i="5"/>
  <c r="O222" i="5"/>
  <c r="O223" i="5"/>
  <c r="O224" i="5"/>
  <c r="O225" i="5"/>
  <c r="O226" i="5"/>
  <c r="O227" i="5"/>
  <c r="O228" i="5"/>
  <c r="O229" i="5"/>
  <c r="O230" i="5"/>
  <c r="O231" i="5"/>
  <c r="O232" i="5"/>
  <c r="O233" i="5"/>
  <c r="O234" i="5"/>
  <c r="O235" i="5"/>
  <c r="O236" i="5"/>
  <c r="O237" i="5"/>
  <c r="O238" i="5"/>
  <c r="O239" i="5"/>
  <c r="O240" i="5"/>
  <c r="O241" i="5"/>
  <c r="O242" i="5"/>
  <c r="O243" i="5"/>
  <c r="O244" i="5"/>
  <c r="O245" i="5"/>
  <c r="O246" i="5"/>
  <c r="O247" i="5"/>
  <c r="O248" i="5"/>
  <c r="O249" i="5"/>
  <c r="O250" i="5"/>
  <c r="O251" i="5"/>
  <c r="O252" i="5"/>
  <c r="O253" i="5"/>
  <c r="O254" i="5"/>
  <c r="O255" i="5"/>
  <c r="O256" i="5"/>
  <c r="O257" i="5"/>
  <c r="O258" i="5"/>
  <c r="O259" i="5"/>
  <c r="O260" i="5"/>
  <c r="O261" i="5"/>
  <c r="O262" i="5"/>
  <c r="O263" i="5"/>
  <c r="O264" i="5"/>
  <c r="O265" i="5"/>
  <c r="O266" i="5"/>
  <c r="O267" i="5"/>
  <c r="O268" i="5"/>
  <c r="O269" i="5"/>
  <c r="O270" i="5"/>
  <c r="O271" i="5"/>
  <c r="O272" i="5"/>
  <c r="O273" i="5"/>
  <c r="O274" i="5"/>
  <c r="O275" i="5"/>
  <c r="O276" i="5"/>
  <c r="O277" i="5"/>
  <c r="O278" i="5"/>
  <c r="O279" i="5"/>
  <c r="O280" i="5"/>
  <c r="O281" i="5"/>
  <c r="O282" i="5"/>
  <c r="O283" i="5"/>
  <c r="O284" i="5"/>
  <c r="O285" i="5"/>
  <c r="O286" i="5"/>
  <c r="O287" i="5"/>
  <c r="O288" i="5"/>
  <c r="O289" i="5"/>
  <c r="O290" i="5"/>
  <c r="O291" i="5"/>
  <c r="O292" i="5"/>
  <c r="O293" i="5"/>
  <c r="O294" i="5"/>
  <c r="O295" i="5"/>
  <c r="O296" i="5"/>
  <c r="O297" i="5"/>
  <c r="O298" i="5"/>
  <c r="O299" i="5"/>
  <c r="O300" i="5"/>
  <c r="O301" i="5"/>
  <c r="O302" i="5"/>
  <c r="O303" i="5"/>
  <c r="O304" i="5"/>
  <c r="O305" i="5"/>
  <c r="O306" i="5"/>
  <c r="O307" i="5"/>
  <c r="O308" i="5"/>
  <c r="O309" i="5"/>
  <c r="O310" i="5"/>
  <c r="O311" i="5"/>
  <c r="O312" i="5"/>
  <c r="O313" i="5"/>
  <c r="O314" i="5"/>
  <c r="O315" i="5"/>
  <c r="O316" i="5"/>
  <c r="O317" i="5"/>
  <c r="O318" i="5"/>
  <c r="O319" i="5"/>
  <c r="O320" i="5"/>
  <c r="O321" i="5"/>
  <c r="O322" i="5"/>
  <c r="O323" i="5"/>
  <c r="O324" i="5"/>
  <c r="O325" i="5"/>
  <c r="O326" i="5"/>
  <c r="O327" i="5"/>
  <c r="O328" i="5"/>
  <c r="O329" i="5"/>
  <c r="O330" i="5"/>
  <c r="O331" i="5"/>
  <c r="O332" i="5"/>
  <c r="O333" i="5"/>
  <c r="O334" i="5"/>
  <c r="O335" i="5"/>
  <c r="O336" i="5"/>
  <c r="O337" i="5"/>
  <c r="O338" i="5"/>
  <c r="O339" i="5"/>
  <c r="O340" i="5"/>
  <c r="O341" i="5"/>
  <c r="O342" i="5"/>
  <c r="O343" i="5"/>
  <c r="O344" i="5"/>
  <c r="O345" i="5"/>
  <c r="O346" i="5"/>
  <c r="O347" i="5"/>
  <c r="O348" i="5"/>
  <c r="O349" i="5"/>
  <c r="O350" i="5"/>
  <c r="O351" i="5"/>
  <c r="O352" i="5"/>
  <c r="O353" i="5"/>
  <c r="O354" i="5"/>
  <c r="O355" i="5"/>
  <c r="O356" i="5"/>
  <c r="O357" i="5"/>
  <c r="O358" i="5"/>
  <c r="O359" i="5"/>
  <c r="O360" i="5"/>
  <c r="O361" i="5"/>
  <c r="O362" i="5"/>
  <c r="O363" i="5"/>
  <c r="O364" i="5"/>
  <c r="O365" i="5"/>
  <c r="O366" i="5"/>
  <c r="O367" i="5"/>
  <c r="O368" i="5"/>
  <c r="O369" i="5"/>
  <c r="O370" i="5"/>
  <c r="O371" i="5"/>
  <c r="O372" i="5"/>
  <c r="O373" i="5"/>
  <c r="O374" i="5"/>
  <c r="O375" i="5"/>
  <c r="O376" i="5"/>
  <c r="O377" i="5"/>
  <c r="O378" i="5"/>
  <c r="O379" i="5"/>
  <c r="O380" i="5"/>
  <c r="O381" i="5"/>
  <c r="O382" i="5"/>
  <c r="O383" i="5"/>
  <c r="O384" i="5"/>
  <c r="O385" i="5"/>
  <c r="O386" i="5"/>
  <c r="O387" i="5"/>
  <c r="O388" i="5"/>
  <c r="O389" i="5"/>
  <c r="O390" i="5"/>
  <c r="O391" i="5"/>
  <c r="O392" i="5"/>
  <c r="O393" i="5"/>
  <c r="O394" i="5"/>
  <c r="O395" i="5"/>
  <c r="O396" i="5"/>
  <c r="O397" i="5"/>
  <c r="O398" i="5"/>
  <c r="O399" i="5"/>
  <c r="O400" i="5"/>
  <c r="O401" i="5"/>
  <c r="O402" i="5"/>
  <c r="O403" i="5"/>
  <c r="O404" i="5"/>
  <c r="O405" i="5"/>
  <c r="O406" i="5"/>
  <c r="O407" i="5"/>
  <c r="O408" i="5"/>
  <c r="O409" i="5"/>
  <c r="O410" i="5"/>
  <c r="O411" i="5"/>
  <c r="O412" i="5"/>
  <c r="O413" i="5"/>
  <c r="O414" i="5"/>
  <c r="O415" i="5"/>
  <c r="O416" i="5"/>
  <c r="O417" i="5"/>
  <c r="O418" i="5"/>
  <c r="O419" i="5"/>
  <c r="O420" i="5"/>
  <c r="O421" i="5"/>
  <c r="O422" i="5"/>
  <c r="O423" i="5"/>
  <c r="O424" i="5"/>
  <c r="O425" i="5"/>
  <c r="O426" i="5"/>
  <c r="O427" i="5"/>
  <c r="O428" i="5"/>
  <c r="O429" i="5"/>
  <c r="O430" i="5"/>
  <c r="O431" i="5"/>
  <c r="O432" i="5"/>
  <c r="O433" i="5"/>
  <c r="O434" i="5"/>
  <c r="O435" i="5"/>
  <c r="O436" i="5"/>
  <c r="O437" i="5"/>
  <c r="O438" i="5"/>
  <c r="O439" i="5"/>
  <c r="O440" i="5"/>
  <c r="O441" i="5"/>
  <c r="O442" i="5"/>
  <c r="O443" i="5"/>
  <c r="O444" i="5"/>
  <c r="O445" i="5"/>
  <c r="O446" i="5"/>
  <c r="O447" i="5"/>
  <c r="O448" i="5"/>
  <c r="O449" i="5"/>
  <c r="O450" i="5"/>
  <c r="O451" i="5"/>
  <c r="O452" i="5"/>
  <c r="O453" i="5"/>
  <c r="O454" i="5"/>
  <c r="O455" i="5"/>
  <c r="O456" i="5"/>
  <c r="O457" i="5"/>
  <c r="O458" i="5"/>
  <c r="O459" i="5"/>
  <c r="O460" i="5"/>
  <c r="O461" i="5"/>
  <c r="O462" i="5"/>
  <c r="O463" i="5"/>
  <c r="O464" i="5"/>
  <c r="O465" i="5"/>
  <c r="O466" i="5"/>
  <c r="O467" i="5"/>
  <c r="O468" i="5"/>
  <c r="O469" i="5"/>
  <c r="O470" i="5"/>
  <c r="O471" i="5"/>
  <c r="O472" i="5"/>
  <c r="O473" i="5"/>
  <c r="O474" i="5"/>
  <c r="O475" i="5"/>
  <c r="O476" i="5"/>
  <c r="O477" i="5"/>
  <c r="O478" i="5"/>
  <c r="O479" i="5"/>
  <c r="O480" i="5"/>
  <c r="O481" i="5"/>
  <c r="O482" i="5"/>
  <c r="O483" i="5"/>
  <c r="O484" i="5"/>
  <c r="O485" i="5"/>
  <c r="O486" i="5"/>
  <c r="O487" i="5"/>
  <c r="O488" i="5"/>
  <c r="O489" i="5"/>
  <c r="O490" i="5"/>
  <c r="O491" i="5"/>
  <c r="O492" i="5"/>
  <c r="O493" i="5"/>
  <c r="O494" i="5"/>
  <c r="O495" i="5"/>
  <c r="O496" i="5"/>
  <c r="O497" i="5"/>
  <c r="O498" i="5"/>
  <c r="O499" i="5"/>
  <c r="O500" i="5"/>
  <c r="O6" i="5"/>
  <c r="H3" i="20" l="1"/>
  <c r="B2" i="19"/>
  <c r="T7" i="5"/>
  <c r="T8" i="5"/>
  <c r="T9" i="5"/>
  <c r="T10" i="5"/>
  <c r="T11" i="5"/>
  <c r="T12" i="5"/>
  <c r="T13" i="5"/>
  <c r="T14" i="5"/>
  <c r="T15" i="5"/>
  <c r="T16" i="5"/>
  <c r="T17" i="5"/>
  <c r="T18" i="5"/>
  <c r="T19" i="5"/>
  <c r="AP19" i="5" s="1"/>
  <c r="T20" i="5"/>
  <c r="AP20" i="5" s="1"/>
  <c r="T21" i="5"/>
  <c r="T22" i="5"/>
  <c r="AP22" i="5" s="1"/>
  <c r="T23" i="5"/>
  <c r="T24" i="5"/>
  <c r="T25" i="5"/>
  <c r="T26" i="5"/>
  <c r="T27" i="5"/>
  <c r="T28" i="5"/>
  <c r="T29" i="5"/>
  <c r="T30" i="5"/>
  <c r="T31" i="5"/>
  <c r="T32" i="5"/>
  <c r="AP32" i="5" s="1"/>
  <c r="T33" i="5"/>
  <c r="T34" i="5"/>
  <c r="T35" i="5"/>
  <c r="AP35" i="5" s="1"/>
  <c r="T36" i="5"/>
  <c r="T37" i="5"/>
  <c r="T38" i="5"/>
  <c r="T39" i="5"/>
  <c r="T40" i="5"/>
  <c r="T41" i="5"/>
  <c r="T42" i="5"/>
  <c r="T43" i="5"/>
  <c r="T44" i="5"/>
  <c r="T45" i="5"/>
  <c r="T46" i="5"/>
  <c r="T47" i="5"/>
  <c r="T48" i="5"/>
  <c r="T49" i="5"/>
  <c r="T50" i="5"/>
  <c r="AP50" i="5" s="1"/>
  <c r="T51" i="5"/>
  <c r="AP51" i="5" s="1"/>
  <c r="T52" i="5"/>
  <c r="AP52" i="5" s="1"/>
  <c r="T53" i="5"/>
  <c r="T54" i="5"/>
  <c r="AP54" i="5" s="1"/>
  <c r="T55" i="5"/>
  <c r="T56" i="5"/>
  <c r="T57" i="5"/>
  <c r="T58" i="5"/>
  <c r="T59" i="5"/>
  <c r="T60" i="5"/>
  <c r="T61" i="5"/>
  <c r="T62" i="5"/>
  <c r="T63" i="5"/>
  <c r="T64" i="5"/>
  <c r="AP64" i="5" s="1"/>
  <c r="T65" i="5"/>
  <c r="T66" i="5"/>
  <c r="AP66" i="5" s="1"/>
  <c r="T67" i="5"/>
  <c r="AP67" i="5" s="1"/>
  <c r="T68" i="5"/>
  <c r="AP68" i="5" s="1"/>
  <c r="T69" i="5"/>
  <c r="T70" i="5"/>
  <c r="AP70" i="5" s="1"/>
  <c r="T71" i="5"/>
  <c r="T72" i="5"/>
  <c r="T73" i="5"/>
  <c r="T74" i="5"/>
  <c r="T75" i="5"/>
  <c r="T76" i="5"/>
  <c r="T77" i="5"/>
  <c r="T78" i="5"/>
  <c r="T79" i="5"/>
  <c r="T80" i="5"/>
  <c r="T81" i="5"/>
  <c r="T82" i="5"/>
  <c r="AP82" i="5" s="1"/>
  <c r="T83" i="5"/>
  <c r="AP83" i="5" s="1"/>
  <c r="T84" i="5"/>
  <c r="T85" i="5"/>
  <c r="T86" i="5"/>
  <c r="AP86" i="5" s="1"/>
  <c r="T87" i="5"/>
  <c r="T88" i="5"/>
  <c r="T89" i="5"/>
  <c r="T90" i="5"/>
  <c r="T91" i="5"/>
  <c r="T92" i="5"/>
  <c r="T93" i="5"/>
  <c r="T94" i="5"/>
  <c r="T95" i="5"/>
  <c r="T96" i="5"/>
  <c r="AP96" i="5" s="1"/>
  <c r="T97" i="5"/>
  <c r="T98" i="5"/>
  <c r="AP98" i="5" s="1"/>
  <c r="T99" i="5"/>
  <c r="AP99" i="5" s="1"/>
  <c r="T100" i="5"/>
  <c r="AP100" i="5" s="1"/>
  <c r="T101" i="5"/>
  <c r="T102" i="5"/>
  <c r="AP102" i="5" s="1"/>
  <c r="T103" i="5"/>
  <c r="T104" i="5"/>
  <c r="T105" i="5"/>
  <c r="T106" i="5"/>
  <c r="T107" i="5"/>
  <c r="T108" i="5"/>
  <c r="T109" i="5"/>
  <c r="T110" i="5"/>
  <c r="T111" i="5"/>
  <c r="T112" i="5"/>
  <c r="AP112" i="5" s="1"/>
  <c r="T113" i="5"/>
  <c r="T114" i="5"/>
  <c r="AP114" i="5" s="1"/>
  <c r="T115" i="5"/>
  <c r="AP115" i="5" s="1"/>
  <c r="T116" i="5"/>
  <c r="AP116" i="5" s="1"/>
  <c r="T117" i="5"/>
  <c r="T118" i="5"/>
  <c r="AP118" i="5" s="1"/>
  <c r="T119" i="5"/>
  <c r="T120" i="5"/>
  <c r="T121" i="5"/>
  <c r="T122" i="5"/>
  <c r="T123" i="5"/>
  <c r="T124" i="5"/>
  <c r="T125" i="5"/>
  <c r="T126" i="5"/>
  <c r="T127" i="5"/>
  <c r="T128" i="5"/>
  <c r="AP128" i="5" s="1"/>
  <c r="T129" i="5"/>
  <c r="T130" i="5"/>
  <c r="T131" i="5"/>
  <c r="AP131" i="5" s="1"/>
  <c r="T132" i="5"/>
  <c r="AP132" i="5" s="1"/>
  <c r="T133" i="5"/>
  <c r="T134" i="5"/>
  <c r="AP134" i="5" s="1"/>
  <c r="T135" i="5"/>
  <c r="T136" i="5"/>
  <c r="T137" i="5"/>
  <c r="T138" i="5"/>
  <c r="T139" i="5"/>
  <c r="T140" i="5"/>
  <c r="T141" i="5"/>
  <c r="T142" i="5"/>
  <c r="T143" i="5"/>
  <c r="T144" i="5"/>
  <c r="AP144" i="5" s="1"/>
  <c r="T145" i="5"/>
  <c r="T146" i="5"/>
  <c r="AP146" i="5" s="1"/>
  <c r="T147" i="5"/>
  <c r="AP147" i="5" s="1"/>
  <c r="T148" i="5"/>
  <c r="AP148" i="5" s="1"/>
  <c r="T149" i="5"/>
  <c r="T150" i="5"/>
  <c r="AP150" i="5" s="1"/>
  <c r="T151" i="5"/>
  <c r="T152" i="5"/>
  <c r="T153" i="5"/>
  <c r="T154" i="5"/>
  <c r="T155" i="5"/>
  <c r="T156" i="5"/>
  <c r="T157" i="5"/>
  <c r="T158" i="5"/>
  <c r="T159" i="5"/>
  <c r="T160" i="5"/>
  <c r="AP160" i="5" s="1"/>
  <c r="T161" i="5"/>
  <c r="T162" i="5"/>
  <c r="T163" i="5"/>
  <c r="T164" i="5"/>
  <c r="AP164" i="5" s="1"/>
  <c r="T165" i="5"/>
  <c r="T166" i="5"/>
  <c r="AP166" i="5" s="1"/>
  <c r="T167" i="5"/>
  <c r="T168" i="5"/>
  <c r="T169" i="5"/>
  <c r="T170" i="5"/>
  <c r="T171" i="5"/>
  <c r="T172" i="5"/>
  <c r="T173" i="5"/>
  <c r="T174" i="5"/>
  <c r="T175" i="5"/>
  <c r="T176" i="5"/>
  <c r="AP176" i="5" s="1"/>
  <c r="T177" i="5"/>
  <c r="T178" i="5"/>
  <c r="T179" i="5"/>
  <c r="T180" i="5"/>
  <c r="AP180" i="5" s="1"/>
  <c r="T181" i="5"/>
  <c r="T182" i="5"/>
  <c r="AP182" i="5" s="1"/>
  <c r="T183" i="5"/>
  <c r="T184" i="5"/>
  <c r="T185" i="5"/>
  <c r="T186" i="5"/>
  <c r="T187" i="5"/>
  <c r="T188" i="5"/>
  <c r="T189" i="5"/>
  <c r="T190" i="5"/>
  <c r="T191" i="5"/>
  <c r="T192" i="5"/>
  <c r="T193" i="5"/>
  <c r="T194" i="5"/>
  <c r="AP194" i="5" s="1"/>
  <c r="T195" i="5"/>
  <c r="AP195" i="5" s="1"/>
  <c r="T196" i="5"/>
  <c r="AP196" i="5" s="1"/>
  <c r="T197" i="5"/>
  <c r="T198" i="5"/>
  <c r="AP198" i="5" s="1"/>
  <c r="T199" i="5"/>
  <c r="T200" i="5"/>
  <c r="T201" i="5"/>
  <c r="T202" i="5"/>
  <c r="T203" i="5"/>
  <c r="T204" i="5"/>
  <c r="T205" i="5"/>
  <c r="T206" i="5"/>
  <c r="T207" i="5"/>
  <c r="T208" i="5"/>
  <c r="AP208" i="5" s="1"/>
  <c r="T209" i="5"/>
  <c r="T210" i="5"/>
  <c r="AP210" i="5" s="1"/>
  <c r="T211" i="5"/>
  <c r="AP211" i="5" s="1"/>
  <c r="T212" i="5"/>
  <c r="AP212" i="5" s="1"/>
  <c r="T213" i="5"/>
  <c r="T214" i="5"/>
  <c r="AP214" i="5" s="1"/>
  <c r="T215" i="5"/>
  <c r="T216" i="5"/>
  <c r="T217" i="5"/>
  <c r="T218" i="5"/>
  <c r="T219" i="5"/>
  <c r="T220" i="5"/>
  <c r="T221" i="5"/>
  <c r="T222" i="5"/>
  <c r="T223" i="5"/>
  <c r="T224" i="5"/>
  <c r="AP224" i="5" s="1"/>
  <c r="T225" i="5"/>
  <c r="T226" i="5"/>
  <c r="AP226" i="5" s="1"/>
  <c r="T227" i="5"/>
  <c r="AP227" i="5" s="1"/>
  <c r="T228" i="5"/>
  <c r="T229" i="5"/>
  <c r="T230" i="5"/>
  <c r="AP230" i="5" s="1"/>
  <c r="T231" i="5"/>
  <c r="T232" i="5"/>
  <c r="T233" i="5"/>
  <c r="T234" i="5"/>
  <c r="T235" i="5"/>
  <c r="T236" i="5"/>
  <c r="T237" i="5"/>
  <c r="T238" i="5"/>
  <c r="T239" i="5"/>
  <c r="T240" i="5"/>
  <c r="T241" i="5"/>
  <c r="T242" i="5"/>
  <c r="AP242" i="5" s="1"/>
  <c r="T243" i="5"/>
  <c r="AP243" i="5" s="1"/>
  <c r="T244" i="5"/>
  <c r="AP244" i="5" s="1"/>
  <c r="T245" i="5"/>
  <c r="T246" i="5"/>
  <c r="AP246" i="5" s="1"/>
  <c r="T247" i="5"/>
  <c r="T248" i="5"/>
  <c r="T249" i="5"/>
  <c r="T250" i="5"/>
  <c r="T251" i="5"/>
  <c r="T252" i="5"/>
  <c r="T253" i="5"/>
  <c r="T254" i="5"/>
  <c r="T255" i="5"/>
  <c r="T256" i="5"/>
  <c r="AP256" i="5" s="1"/>
  <c r="T257" i="5"/>
  <c r="T258" i="5"/>
  <c r="AP258" i="5" s="1"/>
  <c r="T259" i="5"/>
  <c r="AP259" i="5" s="1"/>
  <c r="T260" i="5"/>
  <c r="AP260" i="5" s="1"/>
  <c r="T261" i="5"/>
  <c r="T262" i="5"/>
  <c r="AP262" i="5" s="1"/>
  <c r="T263" i="5"/>
  <c r="T264" i="5"/>
  <c r="T265" i="5"/>
  <c r="T266" i="5"/>
  <c r="T267" i="5"/>
  <c r="T268" i="5"/>
  <c r="T269" i="5"/>
  <c r="T270" i="5"/>
  <c r="T271" i="5"/>
  <c r="T272" i="5"/>
  <c r="AP272" i="5" s="1"/>
  <c r="T273" i="5"/>
  <c r="T274" i="5"/>
  <c r="AP274" i="5" s="1"/>
  <c r="T275" i="5"/>
  <c r="AP275" i="5" s="1"/>
  <c r="T276" i="5"/>
  <c r="AP276" i="5" s="1"/>
  <c r="T277" i="5"/>
  <c r="T278" i="5"/>
  <c r="AP278" i="5" s="1"/>
  <c r="T279" i="5"/>
  <c r="T280" i="5"/>
  <c r="T281" i="5"/>
  <c r="T282" i="5"/>
  <c r="T283" i="5"/>
  <c r="T284" i="5"/>
  <c r="T285" i="5"/>
  <c r="T286" i="5"/>
  <c r="T287" i="5"/>
  <c r="T288" i="5"/>
  <c r="AP288" i="5" s="1"/>
  <c r="T289" i="5"/>
  <c r="T290" i="5"/>
  <c r="T291" i="5"/>
  <c r="AP291" i="5" s="1"/>
  <c r="T292" i="5"/>
  <c r="AP292" i="5" s="1"/>
  <c r="T293" i="5"/>
  <c r="T294" i="5"/>
  <c r="AP294" i="5" s="1"/>
  <c r="T295" i="5"/>
  <c r="T296" i="5"/>
  <c r="T297" i="5"/>
  <c r="T298" i="5"/>
  <c r="T299" i="5"/>
  <c r="T300" i="5"/>
  <c r="T301" i="5"/>
  <c r="T302" i="5"/>
  <c r="T303" i="5"/>
  <c r="T304" i="5"/>
  <c r="AP304" i="5" s="1"/>
  <c r="T305" i="5"/>
  <c r="T306" i="5"/>
  <c r="AP306" i="5" s="1"/>
  <c r="T307" i="5"/>
  <c r="AP307" i="5" s="1"/>
  <c r="T308" i="5"/>
  <c r="AP308" i="5" s="1"/>
  <c r="T309" i="5"/>
  <c r="T310" i="5"/>
  <c r="AP310" i="5" s="1"/>
  <c r="T311" i="5"/>
  <c r="T312" i="5"/>
  <c r="T313" i="5"/>
  <c r="T314" i="5"/>
  <c r="T315" i="5"/>
  <c r="T316" i="5"/>
  <c r="T317" i="5"/>
  <c r="T318" i="5"/>
  <c r="T319" i="5"/>
  <c r="T320" i="5"/>
  <c r="T321" i="5"/>
  <c r="T322" i="5"/>
  <c r="AP322" i="5" s="1"/>
  <c r="T323" i="5"/>
  <c r="AP323" i="5" s="1"/>
  <c r="T324" i="5"/>
  <c r="AP324" i="5" s="1"/>
  <c r="T325" i="5"/>
  <c r="T326" i="5"/>
  <c r="AP326" i="5" s="1"/>
  <c r="T327" i="5"/>
  <c r="T328" i="5"/>
  <c r="T329" i="5"/>
  <c r="T330" i="5"/>
  <c r="T331" i="5"/>
  <c r="T332" i="5"/>
  <c r="T333" i="5"/>
  <c r="T334" i="5"/>
  <c r="T335" i="5"/>
  <c r="T336" i="5"/>
  <c r="AP336" i="5" s="1"/>
  <c r="T337" i="5"/>
  <c r="T338" i="5"/>
  <c r="T339" i="5"/>
  <c r="AP339" i="5" s="1"/>
  <c r="T340" i="5"/>
  <c r="T341" i="5"/>
  <c r="T342" i="5"/>
  <c r="AP342" i="5" s="1"/>
  <c r="T343" i="5"/>
  <c r="T344" i="5"/>
  <c r="T345" i="5"/>
  <c r="T346" i="5"/>
  <c r="T347" i="5"/>
  <c r="T348" i="5"/>
  <c r="T349" i="5"/>
  <c r="T350" i="5"/>
  <c r="T351" i="5"/>
  <c r="T352" i="5"/>
  <c r="T353" i="5"/>
  <c r="T354" i="5"/>
  <c r="AP354" i="5" s="1"/>
  <c r="T355" i="5"/>
  <c r="AP355" i="5" s="1"/>
  <c r="T356" i="5"/>
  <c r="AP356" i="5" s="1"/>
  <c r="T357" i="5"/>
  <c r="T358" i="5"/>
  <c r="AP358" i="5" s="1"/>
  <c r="T359" i="5"/>
  <c r="T360" i="5"/>
  <c r="T361" i="5"/>
  <c r="T362" i="5"/>
  <c r="T363" i="5"/>
  <c r="T364" i="5"/>
  <c r="T365" i="5"/>
  <c r="T366" i="5"/>
  <c r="T367" i="5"/>
  <c r="T368" i="5"/>
  <c r="AP368" i="5" s="1"/>
  <c r="T369" i="5"/>
  <c r="T370" i="5"/>
  <c r="AP370" i="5" s="1"/>
  <c r="T371" i="5"/>
  <c r="AP371" i="5" s="1"/>
  <c r="T372" i="5"/>
  <c r="AP372" i="5" s="1"/>
  <c r="T373" i="5"/>
  <c r="T374" i="5"/>
  <c r="AP374" i="5" s="1"/>
  <c r="T375" i="5"/>
  <c r="T376" i="5"/>
  <c r="T377" i="5"/>
  <c r="T378" i="5"/>
  <c r="T379" i="5"/>
  <c r="T380" i="5"/>
  <c r="T381" i="5"/>
  <c r="T382" i="5"/>
  <c r="T383" i="5"/>
  <c r="T384" i="5"/>
  <c r="AP384" i="5" s="1"/>
  <c r="T385" i="5"/>
  <c r="T386" i="5"/>
  <c r="AP386" i="5" s="1"/>
  <c r="T387" i="5"/>
  <c r="AP387" i="5" s="1"/>
  <c r="T388" i="5"/>
  <c r="AP388" i="5" s="1"/>
  <c r="T389" i="5"/>
  <c r="T390" i="5"/>
  <c r="AP390" i="5" s="1"/>
  <c r="T391" i="5"/>
  <c r="T392" i="5"/>
  <c r="T393" i="5"/>
  <c r="T394" i="5"/>
  <c r="T395" i="5"/>
  <c r="T396" i="5"/>
  <c r="T397" i="5"/>
  <c r="T398" i="5"/>
  <c r="T399" i="5"/>
  <c r="T400" i="5"/>
  <c r="T401" i="5"/>
  <c r="T402" i="5"/>
  <c r="AP402" i="5" s="1"/>
  <c r="T403" i="5"/>
  <c r="AP403" i="5" s="1"/>
  <c r="T404" i="5"/>
  <c r="T405" i="5"/>
  <c r="T406" i="5"/>
  <c r="AP406" i="5" s="1"/>
  <c r="T407" i="5"/>
  <c r="T408" i="5"/>
  <c r="T409" i="5"/>
  <c r="T410" i="5"/>
  <c r="T411" i="5"/>
  <c r="T412" i="5"/>
  <c r="T413" i="5"/>
  <c r="T414" i="5"/>
  <c r="T415" i="5"/>
  <c r="T416" i="5"/>
  <c r="T417" i="5"/>
  <c r="T418" i="5"/>
  <c r="AP418" i="5" s="1"/>
  <c r="T419" i="5"/>
  <c r="AP419" i="5" s="1"/>
  <c r="T420" i="5"/>
  <c r="AP420" i="5" s="1"/>
  <c r="T421" i="5"/>
  <c r="T422" i="5"/>
  <c r="AP422" i="5" s="1"/>
  <c r="T423" i="5"/>
  <c r="T424" i="5"/>
  <c r="T425" i="5"/>
  <c r="T426" i="5"/>
  <c r="T427" i="5"/>
  <c r="T428" i="5"/>
  <c r="T429" i="5"/>
  <c r="T430" i="5"/>
  <c r="T431" i="5"/>
  <c r="T432" i="5"/>
  <c r="AP432" i="5" s="1"/>
  <c r="T433" i="5"/>
  <c r="T434" i="5"/>
  <c r="AP434" i="5" s="1"/>
  <c r="T435" i="5"/>
  <c r="AP435" i="5" s="1"/>
  <c r="T436" i="5"/>
  <c r="AP436" i="5" s="1"/>
  <c r="T437" i="5"/>
  <c r="T438" i="5"/>
  <c r="AP438" i="5" s="1"/>
  <c r="T439" i="5"/>
  <c r="T440" i="5"/>
  <c r="T441" i="5"/>
  <c r="T442" i="5"/>
  <c r="T443" i="5"/>
  <c r="T444" i="5"/>
  <c r="T445" i="5"/>
  <c r="T446" i="5"/>
  <c r="T447" i="5"/>
  <c r="T448" i="5"/>
  <c r="AP448" i="5" s="1"/>
  <c r="T449" i="5"/>
  <c r="T450" i="5"/>
  <c r="AP450" i="5" s="1"/>
  <c r="T451" i="5"/>
  <c r="T452" i="5"/>
  <c r="AP452" i="5" s="1"/>
  <c r="T453" i="5"/>
  <c r="T454" i="5"/>
  <c r="AP454" i="5" s="1"/>
  <c r="T455" i="5"/>
  <c r="T456" i="5"/>
  <c r="T457" i="5"/>
  <c r="T458" i="5"/>
  <c r="T459" i="5"/>
  <c r="T460" i="5"/>
  <c r="T461" i="5"/>
  <c r="T462" i="5"/>
  <c r="T463" i="5"/>
  <c r="T464" i="5"/>
  <c r="AP464" i="5" s="1"/>
  <c r="T465" i="5"/>
  <c r="T466" i="5"/>
  <c r="AP466" i="5" s="1"/>
  <c r="T467" i="5"/>
  <c r="AP467" i="5" s="1"/>
  <c r="T468" i="5"/>
  <c r="AP468" i="5" s="1"/>
  <c r="T469" i="5"/>
  <c r="T470" i="5"/>
  <c r="AP470" i="5" s="1"/>
  <c r="T471" i="5"/>
  <c r="T472" i="5"/>
  <c r="T473" i="5"/>
  <c r="T474" i="5"/>
  <c r="T475" i="5"/>
  <c r="T476" i="5"/>
  <c r="T477" i="5"/>
  <c r="T478" i="5"/>
  <c r="T479" i="5"/>
  <c r="T480" i="5"/>
  <c r="AP480" i="5" s="1"/>
  <c r="T481" i="5"/>
  <c r="T482" i="5"/>
  <c r="AP482" i="5" s="1"/>
  <c r="T483" i="5"/>
  <c r="AP483" i="5" s="1"/>
  <c r="T484" i="5"/>
  <c r="AP484" i="5" s="1"/>
  <c r="T485" i="5"/>
  <c r="T486" i="5"/>
  <c r="AP486" i="5" s="1"/>
  <c r="T487" i="5"/>
  <c r="T488" i="5"/>
  <c r="T489" i="5"/>
  <c r="T490" i="5"/>
  <c r="T491" i="5"/>
  <c r="T492" i="5"/>
  <c r="T493" i="5"/>
  <c r="T494" i="5"/>
  <c r="T495" i="5"/>
  <c r="T496" i="5"/>
  <c r="AP496" i="5" s="1"/>
  <c r="T497" i="5"/>
  <c r="T498" i="5"/>
  <c r="AP498" i="5" s="1"/>
  <c r="T499" i="5"/>
  <c r="AP499" i="5" s="1"/>
  <c r="T500" i="5"/>
  <c r="AP500" i="5" s="1"/>
  <c r="D2" i="6"/>
  <c r="C2" i="6"/>
  <c r="B2" i="6"/>
  <c r="D4" i="2"/>
  <c r="D5" i="2"/>
  <c r="D6" i="2"/>
  <c r="D7" i="2"/>
  <c r="D8" i="2"/>
  <c r="D9" i="2"/>
  <c r="D10" i="2"/>
  <c r="D11" i="2"/>
  <c r="D12" i="2"/>
  <c r="D13" i="2"/>
  <c r="D14" i="2"/>
  <c r="D15" i="2"/>
  <c r="D16" i="2"/>
  <c r="D17" i="2"/>
  <c r="D18" i="2"/>
  <c r="D19" i="2"/>
  <c r="D20" i="2"/>
  <c r="G14" i="17"/>
  <c r="I14" i="17"/>
  <c r="K14" i="17"/>
  <c r="M14" i="17"/>
  <c r="O14" i="17"/>
  <c r="Q14" i="17"/>
  <c r="O10" i="17"/>
  <c r="K10" i="17"/>
  <c r="I10" i="17"/>
  <c r="G10" i="17"/>
  <c r="Q9" i="17"/>
  <c r="O9" i="17"/>
  <c r="M9" i="17"/>
  <c r="K9" i="17"/>
  <c r="I9" i="17"/>
  <c r="G9" i="17"/>
  <c r="Q8" i="17"/>
  <c r="O8" i="17"/>
  <c r="M8" i="17"/>
  <c r="K8" i="17"/>
  <c r="I8" i="17"/>
  <c r="G8" i="17"/>
  <c r="Q7" i="17"/>
  <c r="M7" i="17"/>
  <c r="K7" i="17"/>
  <c r="I7" i="17"/>
  <c r="G7" i="17"/>
  <c r="E7" i="17"/>
  <c r="G6" i="17"/>
  <c r="I6" i="17"/>
  <c r="K6" i="17"/>
  <c r="M6" i="17"/>
  <c r="Q6" i="17"/>
  <c r="O6" i="17"/>
  <c r="F11" i="17"/>
  <c r="O7" i="17"/>
  <c r="F6" i="17"/>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P14" i="17"/>
  <c r="P6" i="17"/>
  <c r="N14" i="17"/>
  <c r="N7" i="17"/>
  <c r="L9" i="17"/>
  <c r="J14" i="17"/>
  <c r="H14" i="17"/>
  <c r="F14" i="17"/>
  <c r="F8" i="17"/>
  <c r="D14" i="17"/>
  <c r="L6" i="17"/>
  <c r="AP8" i="5"/>
  <c r="AP10" i="5"/>
  <c r="AP11" i="5"/>
  <c r="AP12" i="5"/>
  <c r="AP13" i="5"/>
  <c r="AP14" i="5"/>
  <c r="AP15" i="5"/>
  <c r="AP16" i="5"/>
  <c r="AP17" i="5"/>
  <c r="AP18" i="5"/>
  <c r="AP23" i="5"/>
  <c r="AP24" i="5"/>
  <c r="AP26" i="5"/>
  <c r="AP28" i="5"/>
  <c r="AP29" i="5"/>
  <c r="AP30" i="5"/>
  <c r="AP31" i="5"/>
  <c r="AP36" i="5"/>
  <c r="AP38" i="5"/>
  <c r="AP40" i="5"/>
  <c r="AP42" i="5"/>
  <c r="AP43" i="5"/>
  <c r="AP44" i="5"/>
  <c r="AP45" i="5"/>
  <c r="AP47" i="5"/>
  <c r="AP48" i="5"/>
  <c r="AP56" i="5"/>
  <c r="AP57" i="5"/>
  <c r="AP58" i="5"/>
  <c r="AP59" i="5"/>
  <c r="AP60" i="5"/>
  <c r="AP61" i="5"/>
  <c r="AP62" i="5"/>
  <c r="AP63" i="5"/>
  <c r="AP72" i="5"/>
  <c r="AP74" i="5"/>
  <c r="AP76" i="5"/>
  <c r="AP77" i="5"/>
  <c r="AP78" i="5"/>
  <c r="AP79" i="5"/>
  <c r="AP80" i="5"/>
  <c r="AP81" i="5"/>
  <c r="AP84" i="5"/>
  <c r="AP87" i="5"/>
  <c r="AP88" i="5"/>
  <c r="AP90" i="5"/>
  <c r="AP91" i="5"/>
  <c r="AP92" i="5"/>
  <c r="AP93" i="5"/>
  <c r="AP95" i="5"/>
  <c r="AP104" i="5"/>
  <c r="AP106" i="5"/>
  <c r="AP108" i="5"/>
  <c r="AP109" i="5"/>
  <c r="AP110" i="5"/>
  <c r="AP111" i="5"/>
  <c r="AP120" i="5"/>
  <c r="AP121" i="5"/>
  <c r="AP122" i="5"/>
  <c r="AP123" i="5"/>
  <c r="AP124" i="5"/>
  <c r="AP125" i="5"/>
  <c r="AP126" i="5"/>
  <c r="AP127" i="5"/>
  <c r="AP135" i="5"/>
  <c r="AP136" i="5"/>
  <c r="AP138" i="5"/>
  <c r="AP139" i="5"/>
  <c r="AP140" i="5"/>
  <c r="AP141" i="5"/>
  <c r="AP142" i="5"/>
  <c r="AP143" i="5"/>
  <c r="AP145" i="5"/>
  <c r="AP151" i="5"/>
  <c r="AP152" i="5"/>
  <c r="AP154" i="5"/>
  <c r="AP155" i="5"/>
  <c r="AP156" i="5"/>
  <c r="AP157" i="5"/>
  <c r="AP162" i="5"/>
  <c r="AP163" i="5"/>
  <c r="AP167" i="5"/>
  <c r="AP168" i="5"/>
  <c r="AP170" i="5"/>
  <c r="AP171" i="5"/>
  <c r="AP172" i="5"/>
  <c r="AP173" i="5"/>
  <c r="AP174" i="5"/>
  <c r="AP175" i="5"/>
  <c r="AP184" i="5"/>
  <c r="AP185" i="5"/>
  <c r="AP186" i="5"/>
  <c r="AP187" i="5"/>
  <c r="AP188" i="5"/>
  <c r="AP189" i="5"/>
  <c r="AP190" i="5"/>
  <c r="AP191" i="5"/>
  <c r="AP192" i="5"/>
  <c r="AP199" i="5"/>
  <c r="AP200" i="5"/>
  <c r="AP202" i="5"/>
  <c r="AP203" i="5"/>
  <c r="AP204" i="5"/>
  <c r="AP205" i="5"/>
  <c r="AP206" i="5"/>
  <c r="AP209" i="5"/>
  <c r="AP215" i="5"/>
  <c r="AP216" i="5"/>
  <c r="AP218" i="5"/>
  <c r="AP219" i="5"/>
  <c r="AP220" i="5"/>
  <c r="AP221" i="5"/>
  <c r="AP222" i="5"/>
  <c r="AP223" i="5"/>
  <c r="AP225" i="5"/>
  <c r="AP228" i="5"/>
  <c r="AP231" i="5"/>
  <c r="AP232" i="5"/>
  <c r="AP234" i="5"/>
  <c r="AP235" i="5"/>
  <c r="AP236" i="5"/>
  <c r="AP237" i="5"/>
  <c r="AP238" i="5"/>
  <c r="AP239" i="5"/>
  <c r="AP247" i="5"/>
  <c r="AP248" i="5"/>
  <c r="AP249" i="5"/>
  <c r="AP250" i="5"/>
  <c r="AP251" i="5"/>
  <c r="AP252" i="5"/>
  <c r="AP253" i="5"/>
  <c r="AP254" i="5"/>
  <c r="AP255" i="5"/>
  <c r="AP263" i="5"/>
  <c r="AP264" i="5"/>
  <c r="AP266" i="5"/>
  <c r="AP267" i="5"/>
  <c r="AP268" i="5"/>
  <c r="AP269" i="5"/>
  <c r="AP270" i="5"/>
  <c r="AP271" i="5"/>
  <c r="AP273" i="5"/>
  <c r="AP279" i="5"/>
  <c r="AP280" i="5"/>
  <c r="AP282" i="5"/>
  <c r="AP284" i="5"/>
  <c r="AP285" i="5"/>
  <c r="AP286" i="5"/>
  <c r="AP287" i="5"/>
  <c r="AP295" i="5"/>
  <c r="AP296" i="5"/>
  <c r="AP298" i="5"/>
  <c r="AP299" i="5"/>
  <c r="AP300" i="5"/>
  <c r="AP301" i="5"/>
  <c r="AP303" i="5"/>
  <c r="AP305" i="5"/>
  <c r="AP311" i="5"/>
  <c r="AP312" i="5"/>
  <c r="AP313" i="5"/>
  <c r="AP314" i="5"/>
  <c r="AP315" i="5"/>
  <c r="AP316" i="5"/>
  <c r="AP317" i="5"/>
  <c r="AP319" i="5"/>
  <c r="AP320" i="5"/>
  <c r="AP321" i="5"/>
  <c r="AP327" i="5"/>
  <c r="AP328" i="5"/>
  <c r="AP330" i="5"/>
  <c r="AP333" i="5"/>
  <c r="AP334" i="5"/>
  <c r="AP335" i="5"/>
  <c r="AP337" i="5"/>
  <c r="AP340" i="5"/>
  <c r="AP343" i="5"/>
  <c r="AP344" i="5"/>
  <c r="AP346" i="5"/>
  <c r="AP347" i="5"/>
  <c r="AP349" i="5"/>
  <c r="AP350" i="5"/>
  <c r="AP352" i="5"/>
  <c r="AP353" i="5"/>
  <c r="AP359" i="5"/>
  <c r="AP360" i="5"/>
  <c r="AP362" i="5"/>
  <c r="AP363" i="5"/>
  <c r="AP365" i="5"/>
  <c r="AP366" i="5"/>
  <c r="AP367" i="5"/>
  <c r="AP369" i="5"/>
  <c r="AP375" i="5"/>
  <c r="AP376" i="5"/>
  <c r="AP378" i="5"/>
  <c r="AP379" i="5"/>
  <c r="AP381" i="5"/>
  <c r="AP382" i="5"/>
  <c r="AP383" i="5"/>
  <c r="AP385" i="5"/>
  <c r="AP391" i="5"/>
  <c r="AP392" i="5"/>
  <c r="AP393" i="5"/>
  <c r="AP394" i="5"/>
  <c r="AP395" i="5"/>
  <c r="AP397" i="5"/>
  <c r="AP398" i="5"/>
  <c r="AP399" i="5"/>
  <c r="AP400" i="5"/>
  <c r="AP401" i="5"/>
  <c r="AP404" i="5"/>
  <c r="AP407" i="5"/>
  <c r="AP408" i="5"/>
  <c r="AP410" i="5"/>
  <c r="AP411" i="5"/>
  <c r="AP412" i="5"/>
  <c r="AP413" i="5"/>
  <c r="AP414" i="5"/>
  <c r="AP415" i="5"/>
  <c r="AP417" i="5"/>
  <c r="AP423" i="5"/>
  <c r="AP424" i="5"/>
  <c r="AP426" i="5"/>
  <c r="AP427" i="5"/>
  <c r="AP428" i="5"/>
  <c r="AP429" i="5"/>
  <c r="AP431" i="5"/>
  <c r="AP433" i="5"/>
  <c r="AP439" i="5"/>
  <c r="AP440" i="5"/>
  <c r="AP442" i="5"/>
  <c r="AP443" i="5"/>
  <c r="AP445" i="5"/>
  <c r="AP446" i="5"/>
  <c r="AP447" i="5"/>
  <c r="AP449" i="5"/>
  <c r="AP451" i="5"/>
  <c r="AP455" i="5"/>
  <c r="AP456" i="5"/>
  <c r="AP458" i="5"/>
  <c r="AP459" i="5"/>
  <c r="AP461" i="5"/>
  <c r="AP462" i="5"/>
  <c r="AP463" i="5"/>
  <c r="AP465" i="5"/>
  <c r="AP471" i="5"/>
  <c r="AP472" i="5"/>
  <c r="AP473" i="5"/>
  <c r="AP474" i="5"/>
  <c r="AP475" i="5"/>
  <c r="AP477" i="5"/>
  <c r="AP478" i="5"/>
  <c r="AP481" i="5"/>
  <c r="AP487" i="5"/>
  <c r="AP488" i="5"/>
  <c r="AP490" i="5"/>
  <c r="AP491" i="5"/>
  <c r="AP492" i="5"/>
  <c r="AP493" i="5"/>
  <c r="AP494" i="5"/>
  <c r="AP495" i="5"/>
  <c r="AP497" i="5"/>
  <c r="J6" i="17"/>
  <c r="U10" i="5"/>
  <c r="AO10" i="5" s="1"/>
  <c r="U11" i="5"/>
  <c r="AO11" i="5" s="1"/>
  <c r="U12" i="5"/>
  <c r="AO12" i="5" s="1"/>
  <c r="U13" i="5"/>
  <c r="AO13" i="5" s="1"/>
  <c r="U14" i="5"/>
  <c r="AO14" i="5" s="1"/>
  <c r="U15" i="5"/>
  <c r="AO15" i="5" s="1"/>
  <c r="U16" i="5"/>
  <c r="AO16" i="5" s="1"/>
  <c r="U17" i="5"/>
  <c r="AO17" i="5" s="1"/>
  <c r="U18" i="5"/>
  <c r="AO18" i="5" s="1"/>
  <c r="U19" i="5"/>
  <c r="AO19" i="5" s="1"/>
  <c r="U20" i="5"/>
  <c r="AO20" i="5" s="1"/>
  <c r="U21" i="5"/>
  <c r="AO21" i="5" s="1"/>
  <c r="U22" i="5"/>
  <c r="AO22" i="5" s="1"/>
  <c r="U23" i="5"/>
  <c r="AO23" i="5" s="1"/>
  <c r="U24" i="5"/>
  <c r="AO24" i="5" s="1"/>
  <c r="U25" i="5"/>
  <c r="AO25" i="5" s="1"/>
  <c r="U26" i="5"/>
  <c r="AO26" i="5" s="1"/>
  <c r="U27" i="5"/>
  <c r="AO27" i="5" s="1"/>
  <c r="U28" i="5"/>
  <c r="AO28" i="5" s="1"/>
  <c r="U29" i="5"/>
  <c r="AO29" i="5" s="1"/>
  <c r="U30" i="5"/>
  <c r="AO30" i="5" s="1"/>
  <c r="U31" i="5"/>
  <c r="AO31" i="5" s="1"/>
  <c r="U32" i="5"/>
  <c r="AO32" i="5" s="1"/>
  <c r="U33" i="5"/>
  <c r="AO33" i="5" s="1"/>
  <c r="U34" i="5"/>
  <c r="AO34" i="5" s="1"/>
  <c r="U35" i="5"/>
  <c r="AO35" i="5" s="1"/>
  <c r="U36" i="5"/>
  <c r="AO36" i="5" s="1"/>
  <c r="U37" i="5"/>
  <c r="AO37" i="5" s="1"/>
  <c r="U38" i="5"/>
  <c r="AO38" i="5" s="1"/>
  <c r="U39" i="5"/>
  <c r="AO39" i="5" s="1"/>
  <c r="U40" i="5"/>
  <c r="AO40" i="5" s="1"/>
  <c r="U41" i="5"/>
  <c r="AO41" i="5" s="1"/>
  <c r="U42" i="5"/>
  <c r="AO42" i="5" s="1"/>
  <c r="U43" i="5"/>
  <c r="AO43" i="5" s="1"/>
  <c r="U44" i="5"/>
  <c r="AO44" i="5" s="1"/>
  <c r="U45" i="5"/>
  <c r="AO45" i="5" s="1"/>
  <c r="U46" i="5"/>
  <c r="AO46" i="5" s="1"/>
  <c r="U47" i="5"/>
  <c r="AO47" i="5" s="1"/>
  <c r="U48" i="5"/>
  <c r="AO48" i="5" s="1"/>
  <c r="U49" i="5"/>
  <c r="AO49" i="5" s="1"/>
  <c r="U50" i="5"/>
  <c r="AO50" i="5" s="1"/>
  <c r="U51" i="5"/>
  <c r="AO51" i="5" s="1"/>
  <c r="U52" i="5"/>
  <c r="AO52" i="5" s="1"/>
  <c r="U53" i="5"/>
  <c r="AO53" i="5" s="1"/>
  <c r="U54" i="5"/>
  <c r="AO54" i="5" s="1"/>
  <c r="U55" i="5"/>
  <c r="AO55" i="5" s="1"/>
  <c r="U56" i="5"/>
  <c r="AO56" i="5" s="1"/>
  <c r="U57" i="5"/>
  <c r="AO57" i="5" s="1"/>
  <c r="U58" i="5"/>
  <c r="AO58" i="5" s="1"/>
  <c r="U59" i="5"/>
  <c r="AO59" i="5" s="1"/>
  <c r="U60" i="5"/>
  <c r="AO60" i="5" s="1"/>
  <c r="U61" i="5"/>
  <c r="AO61" i="5" s="1"/>
  <c r="U62" i="5"/>
  <c r="AO62" i="5" s="1"/>
  <c r="U63" i="5"/>
  <c r="AO63" i="5" s="1"/>
  <c r="U64" i="5"/>
  <c r="AO64" i="5" s="1"/>
  <c r="U65" i="5"/>
  <c r="AO65" i="5" s="1"/>
  <c r="U66" i="5"/>
  <c r="AO66" i="5" s="1"/>
  <c r="U67" i="5"/>
  <c r="AO67" i="5" s="1"/>
  <c r="U68" i="5"/>
  <c r="AO68" i="5" s="1"/>
  <c r="U69" i="5"/>
  <c r="AO69" i="5" s="1"/>
  <c r="U70" i="5"/>
  <c r="AO70" i="5" s="1"/>
  <c r="U71" i="5"/>
  <c r="AO71" i="5" s="1"/>
  <c r="U72" i="5"/>
  <c r="AO72" i="5" s="1"/>
  <c r="U73" i="5"/>
  <c r="AO73" i="5" s="1"/>
  <c r="U74" i="5"/>
  <c r="AO74" i="5" s="1"/>
  <c r="U75" i="5"/>
  <c r="AO75" i="5" s="1"/>
  <c r="U76" i="5"/>
  <c r="AO76" i="5" s="1"/>
  <c r="U77" i="5"/>
  <c r="AO77" i="5" s="1"/>
  <c r="U78" i="5"/>
  <c r="AO78" i="5" s="1"/>
  <c r="U79" i="5"/>
  <c r="AO79" i="5" s="1"/>
  <c r="U80" i="5"/>
  <c r="AO80" i="5" s="1"/>
  <c r="U81" i="5"/>
  <c r="AO81" i="5" s="1"/>
  <c r="U82" i="5"/>
  <c r="AO82" i="5" s="1"/>
  <c r="U83" i="5"/>
  <c r="AO83" i="5" s="1"/>
  <c r="U84" i="5"/>
  <c r="AO84" i="5" s="1"/>
  <c r="U85" i="5"/>
  <c r="AO85" i="5" s="1"/>
  <c r="U86" i="5"/>
  <c r="AO86" i="5" s="1"/>
  <c r="U87" i="5"/>
  <c r="AO87" i="5" s="1"/>
  <c r="U88" i="5"/>
  <c r="AO88" i="5" s="1"/>
  <c r="U89" i="5"/>
  <c r="AO89" i="5" s="1"/>
  <c r="U90" i="5"/>
  <c r="AO90" i="5" s="1"/>
  <c r="U91" i="5"/>
  <c r="AO91" i="5" s="1"/>
  <c r="U92" i="5"/>
  <c r="AO92" i="5" s="1"/>
  <c r="U93" i="5"/>
  <c r="AO93" i="5" s="1"/>
  <c r="U94" i="5"/>
  <c r="AO94" i="5" s="1"/>
  <c r="U95" i="5"/>
  <c r="AO95" i="5" s="1"/>
  <c r="U96" i="5"/>
  <c r="AO96" i="5" s="1"/>
  <c r="U97" i="5"/>
  <c r="AO97" i="5" s="1"/>
  <c r="U98" i="5"/>
  <c r="AO98" i="5" s="1"/>
  <c r="U99" i="5"/>
  <c r="AO99" i="5" s="1"/>
  <c r="U100" i="5"/>
  <c r="AO100" i="5" s="1"/>
  <c r="U101" i="5"/>
  <c r="AO101" i="5" s="1"/>
  <c r="U102" i="5"/>
  <c r="AO102" i="5" s="1"/>
  <c r="U103" i="5"/>
  <c r="AO103" i="5" s="1"/>
  <c r="U104" i="5"/>
  <c r="AO104" i="5" s="1"/>
  <c r="U105" i="5"/>
  <c r="AO105" i="5" s="1"/>
  <c r="U106" i="5"/>
  <c r="AO106" i="5" s="1"/>
  <c r="U107" i="5"/>
  <c r="AO107" i="5" s="1"/>
  <c r="U108" i="5"/>
  <c r="AO108" i="5" s="1"/>
  <c r="U109" i="5"/>
  <c r="AO109" i="5" s="1"/>
  <c r="U110" i="5"/>
  <c r="AO110" i="5" s="1"/>
  <c r="U111" i="5"/>
  <c r="AO111" i="5" s="1"/>
  <c r="U112" i="5"/>
  <c r="AO112" i="5" s="1"/>
  <c r="U113" i="5"/>
  <c r="AO113" i="5" s="1"/>
  <c r="U114" i="5"/>
  <c r="AO114" i="5" s="1"/>
  <c r="U115" i="5"/>
  <c r="AO115" i="5" s="1"/>
  <c r="U116" i="5"/>
  <c r="AO116" i="5" s="1"/>
  <c r="U117" i="5"/>
  <c r="AO117" i="5" s="1"/>
  <c r="U118" i="5"/>
  <c r="AO118" i="5" s="1"/>
  <c r="U119" i="5"/>
  <c r="AO119" i="5" s="1"/>
  <c r="U120" i="5"/>
  <c r="AO120" i="5" s="1"/>
  <c r="U121" i="5"/>
  <c r="AO121" i="5" s="1"/>
  <c r="U122" i="5"/>
  <c r="AO122" i="5" s="1"/>
  <c r="U123" i="5"/>
  <c r="AO123" i="5" s="1"/>
  <c r="U124" i="5"/>
  <c r="AO124" i="5" s="1"/>
  <c r="U125" i="5"/>
  <c r="AO125" i="5" s="1"/>
  <c r="U126" i="5"/>
  <c r="AO126" i="5" s="1"/>
  <c r="U127" i="5"/>
  <c r="AO127" i="5" s="1"/>
  <c r="U128" i="5"/>
  <c r="AO128" i="5" s="1"/>
  <c r="U129" i="5"/>
  <c r="AO129" i="5" s="1"/>
  <c r="U130" i="5"/>
  <c r="AO130" i="5" s="1"/>
  <c r="U131" i="5"/>
  <c r="AO131" i="5" s="1"/>
  <c r="U132" i="5"/>
  <c r="AO132" i="5" s="1"/>
  <c r="U133" i="5"/>
  <c r="AO133" i="5" s="1"/>
  <c r="U134" i="5"/>
  <c r="AO134" i="5" s="1"/>
  <c r="U135" i="5"/>
  <c r="AO135" i="5" s="1"/>
  <c r="U136" i="5"/>
  <c r="AO136" i="5" s="1"/>
  <c r="U137" i="5"/>
  <c r="AO137" i="5" s="1"/>
  <c r="U138" i="5"/>
  <c r="AO138" i="5" s="1"/>
  <c r="U139" i="5"/>
  <c r="AO139" i="5" s="1"/>
  <c r="U140" i="5"/>
  <c r="AO140" i="5" s="1"/>
  <c r="U141" i="5"/>
  <c r="AO141" i="5" s="1"/>
  <c r="U142" i="5"/>
  <c r="AO142" i="5" s="1"/>
  <c r="U143" i="5"/>
  <c r="AO143" i="5" s="1"/>
  <c r="U144" i="5"/>
  <c r="AO144" i="5" s="1"/>
  <c r="U145" i="5"/>
  <c r="AO145" i="5" s="1"/>
  <c r="U146" i="5"/>
  <c r="AO146" i="5" s="1"/>
  <c r="U147" i="5"/>
  <c r="AO147" i="5" s="1"/>
  <c r="U148" i="5"/>
  <c r="AO148" i="5" s="1"/>
  <c r="U149" i="5"/>
  <c r="AO149" i="5" s="1"/>
  <c r="U150" i="5"/>
  <c r="AO150" i="5" s="1"/>
  <c r="U151" i="5"/>
  <c r="AO151" i="5" s="1"/>
  <c r="U152" i="5"/>
  <c r="AO152" i="5" s="1"/>
  <c r="U153" i="5"/>
  <c r="AO153" i="5" s="1"/>
  <c r="U154" i="5"/>
  <c r="AO154" i="5" s="1"/>
  <c r="U155" i="5"/>
  <c r="AO155" i="5" s="1"/>
  <c r="U156" i="5"/>
  <c r="AO156" i="5" s="1"/>
  <c r="U157" i="5"/>
  <c r="AO157" i="5" s="1"/>
  <c r="U158" i="5"/>
  <c r="AO158" i="5" s="1"/>
  <c r="U159" i="5"/>
  <c r="AO159" i="5" s="1"/>
  <c r="U160" i="5"/>
  <c r="AO160" i="5" s="1"/>
  <c r="U161" i="5"/>
  <c r="AO161" i="5" s="1"/>
  <c r="U162" i="5"/>
  <c r="AO162" i="5" s="1"/>
  <c r="U163" i="5"/>
  <c r="AO163" i="5" s="1"/>
  <c r="U164" i="5"/>
  <c r="AO164" i="5" s="1"/>
  <c r="U165" i="5"/>
  <c r="AO165" i="5" s="1"/>
  <c r="U166" i="5"/>
  <c r="AO166" i="5" s="1"/>
  <c r="U167" i="5"/>
  <c r="AO167" i="5" s="1"/>
  <c r="U168" i="5"/>
  <c r="AO168" i="5" s="1"/>
  <c r="U169" i="5"/>
  <c r="AO169" i="5" s="1"/>
  <c r="U170" i="5"/>
  <c r="AO170" i="5" s="1"/>
  <c r="U171" i="5"/>
  <c r="AO171" i="5" s="1"/>
  <c r="U172" i="5"/>
  <c r="AO172" i="5" s="1"/>
  <c r="U173" i="5"/>
  <c r="AO173" i="5" s="1"/>
  <c r="U174" i="5"/>
  <c r="AO174" i="5" s="1"/>
  <c r="U175" i="5"/>
  <c r="AO175" i="5" s="1"/>
  <c r="U176" i="5"/>
  <c r="AO176" i="5" s="1"/>
  <c r="U177" i="5"/>
  <c r="AO177" i="5" s="1"/>
  <c r="U178" i="5"/>
  <c r="AO178" i="5" s="1"/>
  <c r="U179" i="5"/>
  <c r="AO179" i="5" s="1"/>
  <c r="U180" i="5"/>
  <c r="AO180" i="5" s="1"/>
  <c r="U181" i="5"/>
  <c r="AO181" i="5" s="1"/>
  <c r="U182" i="5"/>
  <c r="AO182" i="5" s="1"/>
  <c r="U183" i="5"/>
  <c r="AO183" i="5" s="1"/>
  <c r="U184" i="5"/>
  <c r="AO184" i="5" s="1"/>
  <c r="U185" i="5"/>
  <c r="AO185" i="5" s="1"/>
  <c r="U186" i="5"/>
  <c r="AO186" i="5" s="1"/>
  <c r="U187" i="5"/>
  <c r="AO187" i="5" s="1"/>
  <c r="U188" i="5"/>
  <c r="AO188" i="5" s="1"/>
  <c r="U189" i="5"/>
  <c r="AO189" i="5" s="1"/>
  <c r="U190" i="5"/>
  <c r="AO190" i="5" s="1"/>
  <c r="U191" i="5"/>
  <c r="AO191" i="5" s="1"/>
  <c r="U192" i="5"/>
  <c r="AO192" i="5" s="1"/>
  <c r="U193" i="5"/>
  <c r="AO193" i="5" s="1"/>
  <c r="U194" i="5"/>
  <c r="AO194" i="5" s="1"/>
  <c r="U195" i="5"/>
  <c r="AO195" i="5" s="1"/>
  <c r="U196" i="5"/>
  <c r="AO196" i="5" s="1"/>
  <c r="U197" i="5"/>
  <c r="AO197" i="5" s="1"/>
  <c r="U198" i="5"/>
  <c r="AO198" i="5" s="1"/>
  <c r="U199" i="5"/>
  <c r="AO199" i="5" s="1"/>
  <c r="U200" i="5"/>
  <c r="AO200" i="5" s="1"/>
  <c r="U201" i="5"/>
  <c r="AO201" i="5" s="1"/>
  <c r="U202" i="5"/>
  <c r="AO202" i="5" s="1"/>
  <c r="U203" i="5"/>
  <c r="AO203" i="5" s="1"/>
  <c r="U204" i="5"/>
  <c r="AO204" i="5" s="1"/>
  <c r="U205" i="5"/>
  <c r="AO205" i="5" s="1"/>
  <c r="U206" i="5"/>
  <c r="AO206" i="5" s="1"/>
  <c r="U207" i="5"/>
  <c r="AO207" i="5" s="1"/>
  <c r="U208" i="5"/>
  <c r="AO208" i="5" s="1"/>
  <c r="U209" i="5"/>
  <c r="AO209" i="5" s="1"/>
  <c r="U210" i="5"/>
  <c r="AO210" i="5" s="1"/>
  <c r="U211" i="5"/>
  <c r="AO211" i="5" s="1"/>
  <c r="U212" i="5"/>
  <c r="AO212" i="5" s="1"/>
  <c r="U213" i="5"/>
  <c r="AO213" i="5" s="1"/>
  <c r="U214" i="5"/>
  <c r="AO214" i="5" s="1"/>
  <c r="U215" i="5"/>
  <c r="AO215" i="5" s="1"/>
  <c r="U216" i="5"/>
  <c r="AO216" i="5" s="1"/>
  <c r="U217" i="5"/>
  <c r="AO217" i="5" s="1"/>
  <c r="U218" i="5"/>
  <c r="AO218" i="5" s="1"/>
  <c r="U219" i="5"/>
  <c r="AO219" i="5" s="1"/>
  <c r="U220" i="5"/>
  <c r="AO220" i="5" s="1"/>
  <c r="U221" i="5"/>
  <c r="AO221" i="5" s="1"/>
  <c r="U222" i="5"/>
  <c r="AO222" i="5" s="1"/>
  <c r="U223" i="5"/>
  <c r="AO223" i="5" s="1"/>
  <c r="U224" i="5"/>
  <c r="AO224" i="5" s="1"/>
  <c r="U225" i="5"/>
  <c r="AO225" i="5" s="1"/>
  <c r="U226" i="5"/>
  <c r="AO226" i="5" s="1"/>
  <c r="U227" i="5"/>
  <c r="AO227" i="5" s="1"/>
  <c r="U228" i="5"/>
  <c r="AO228" i="5" s="1"/>
  <c r="U229" i="5"/>
  <c r="AO229" i="5" s="1"/>
  <c r="U230" i="5"/>
  <c r="AO230" i="5" s="1"/>
  <c r="U231" i="5"/>
  <c r="AO231" i="5" s="1"/>
  <c r="U232" i="5"/>
  <c r="AO232" i="5" s="1"/>
  <c r="U233" i="5"/>
  <c r="AO233" i="5" s="1"/>
  <c r="U234" i="5"/>
  <c r="AO234" i="5" s="1"/>
  <c r="U235" i="5"/>
  <c r="AO235" i="5" s="1"/>
  <c r="U236" i="5"/>
  <c r="AO236" i="5" s="1"/>
  <c r="U237" i="5"/>
  <c r="AO237" i="5" s="1"/>
  <c r="U238" i="5"/>
  <c r="AO238" i="5" s="1"/>
  <c r="U239" i="5"/>
  <c r="AO239" i="5" s="1"/>
  <c r="U240" i="5"/>
  <c r="AO240" i="5" s="1"/>
  <c r="U241" i="5"/>
  <c r="AO241" i="5" s="1"/>
  <c r="U242" i="5"/>
  <c r="AO242" i="5" s="1"/>
  <c r="U243" i="5"/>
  <c r="AO243" i="5" s="1"/>
  <c r="U244" i="5"/>
  <c r="AO244" i="5" s="1"/>
  <c r="U245" i="5"/>
  <c r="AO245" i="5" s="1"/>
  <c r="U246" i="5"/>
  <c r="AO246" i="5" s="1"/>
  <c r="U247" i="5"/>
  <c r="AO247" i="5" s="1"/>
  <c r="U248" i="5"/>
  <c r="AO248" i="5" s="1"/>
  <c r="U249" i="5"/>
  <c r="AO249" i="5" s="1"/>
  <c r="U250" i="5"/>
  <c r="AO250" i="5" s="1"/>
  <c r="U251" i="5"/>
  <c r="AO251" i="5" s="1"/>
  <c r="U252" i="5"/>
  <c r="AO252" i="5" s="1"/>
  <c r="U253" i="5"/>
  <c r="AO253" i="5" s="1"/>
  <c r="U254" i="5"/>
  <c r="AO254" i="5" s="1"/>
  <c r="U255" i="5"/>
  <c r="AO255" i="5" s="1"/>
  <c r="U256" i="5"/>
  <c r="AO256" i="5" s="1"/>
  <c r="U257" i="5"/>
  <c r="AO257" i="5" s="1"/>
  <c r="U258" i="5"/>
  <c r="AO258" i="5" s="1"/>
  <c r="U259" i="5"/>
  <c r="AO259" i="5" s="1"/>
  <c r="U260" i="5"/>
  <c r="AO260" i="5" s="1"/>
  <c r="U261" i="5"/>
  <c r="AO261" i="5" s="1"/>
  <c r="U262" i="5"/>
  <c r="AO262" i="5" s="1"/>
  <c r="U263" i="5"/>
  <c r="AO263" i="5" s="1"/>
  <c r="U264" i="5"/>
  <c r="AO264" i="5" s="1"/>
  <c r="U265" i="5"/>
  <c r="AO265" i="5" s="1"/>
  <c r="U266" i="5"/>
  <c r="AO266" i="5" s="1"/>
  <c r="U267" i="5"/>
  <c r="AO267" i="5" s="1"/>
  <c r="U268" i="5"/>
  <c r="AO268" i="5" s="1"/>
  <c r="U269" i="5"/>
  <c r="AO269" i="5" s="1"/>
  <c r="U270" i="5"/>
  <c r="AO270" i="5" s="1"/>
  <c r="U271" i="5"/>
  <c r="AO271" i="5" s="1"/>
  <c r="U272" i="5"/>
  <c r="AO272" i="5" s="1"/>
  <c r="U273" i="5"/>
  <c r="AO273" i="5" s="1"/>
  <c r="U274" i="5"/>
  <c r="AO274" i="5" s="1"/>
  <c r="U275" i="5"/>
  <c r="AO275" i="5" s="1"/>
  <c r="U276" i="5"/>
  <c r="AO276" i="5" s="1"/>
  <c r="U277" i="5"/>
  <c r="AO277" i="5" s="1"/>
  <c r="U278" i="5"/>
  <c r="AO278" i="5" s="1"/>
  <c r="U279" i="5"/>
  <c r="AO279" i="5" s="1"/>
  <c r="U280" i="5"/>
  <c r="AO280" i="5" s="1"/>
  <c r="U281" i="5"/>
  <c r="AO281" i="5" s="1"/>
  <c r="U282" i="5"/>
  <c r="AO282" i="5" s="1"/>
  <c r="U283" i="5"/>
  <c r="AO283" i="5" s="1"/>
  <c r="U284" i="5"/>
  <c r="AO284" i="5" s="1"/>
  <c r="U285" i="5"/>
  <c r="AO285" i="5" s="1"/>
  <c r="U286" i="5"/>
  <c r="AO286" i="5" s="1"/>
  <c r="U287" i="5"/>
  <c r="AO287" i="5" s="1"/>
  <c r="U288" i="5"/>
  <c r="AO288" i="5" s="1"/>
  <c r="U289" i="5"/>
  <c r="AO289" i="5" s="1"/>
  <c r="U290" i="5"/>
  <c r="AO290" i="5" s="1"/>
  <c r="U291" i="5"/>
  <c r="AO291" i="5" s="1"/>
  <c r="U292" i="5"/>
  <c r="AO292" i="5" s="1"/>
  <c r="U293" i="5"/>
  <c r="AO293" i="5" s="1"/>
  <c r="U294" i="5"/>
  <c r="AO294" i="5" s="1"/>
  <c r="U295" i="5"/>
  <c r="AO295" i="5" s="1"/>
  <c r="U296" i="5"/>
  <c r="AO296" i="5" s="1"/>
  <c r="U297" i="5"/>
  <c r="AO297" i="5" s="1"/>
  <c r="U298" i="5"/>
  <c r="AO298" i="5" s="1"/>
  <c r="U299" i="5"/>
  <c r="AO299" i="5" s="1"/>
  <c r="U300" i="5"/>
  <c r="AO300" i="5" s="1"/>
  <c r="U301" i="5"/>
  <c r="AO301" i="5" s="1"/>
  <c r="U302" i="5"/>
  <c r="AO302" i="5" s="1"/>
  <c r="U303" i="5"/>
  <c r="AO303" i="5" s="1"/>
  <c r="U304" i="5"/>
  <c r="AO304" i="5" s="1"/>
  <c r="U305" i="5"/>
  <c r="AO305" i="5" s="1"/>
  <c r="U306" i="5"/>
  <c r="AO306" i="5" s="1"/>
  <c r="U307" i="5"/>
  <c r="AO307" i="5" s="1"/>
  <c r="U308" i="5"/>
  <c r="AO308" i="5" s="1"/>
  <c r="U309" i="5"/>
  <c r="AO309" i="5" s="1"/>
  <c r="U310" i="5"/>
  <c r="AO310" i="5" s="1"/>
  <c r="U311" i="5"/>
  <c r="AO311" i="5" s="1"/>
  <c r="U312" i="5"/>
  <c r="AO312" i="5" s="1"/>
  <c r="U313" i="5"/>
  <c r="AO313" i="5" s="1"/>
  <c r="U314" i="5"/>
  <c r="AO314" i="5" s="1"/>
  <c r="U315" i="5"/>
  <c r="AO315" i="5" s="1"/>
  <c r="U316" i="5"/>
  <c r="AO316" i="5" s="1"/>
  <c r="U317" i="5"/>
  <c r="AO317" i="5" s="1"/>
  <c r="U318" i="5"/>
  <c r="AO318" i="5" s="1"/>
  <c r="U319" i="5"/>
  <c r="AO319" i="5" s="1"/>
  <c r="U320" i="5"/>
  <c r="AO320" i="5" s="1"/>
  <c r="U321" i="5"/>
  <c r="AO321" i="5" s="1"/>
  <c r="U322" i="5"/>
  <c r="AO322" i="5" s="1"/>
  <c r="U323" i="5"/>
  <c r="AO323" i="5" s="1"/>
  <c r="U324" i="5"/>
  <c r="AO324" i="5" s="1"/>
  <c r="U325" i="5"/>
  <c r="AO325" i="5" s="1"/>
  <c r="U326" i="5"/>
  <c r="AO326" i="5" s="1"/>
  <c r="U327" i="5"/>
  <c r="AO327" i="5" s="1"/>
  <c r="U328" i="5"/>
  <c r="AO328" i="5" s="1"/>
  <c r="U329" i="5"/>
  <c r="AO329" i="5" s="1"/>
  <c r="U330" i="5"/>
  <c r="AO330" i="5" s="1"/>
  <c r="U331" i="5"/>
  <c r="AO331" i="5" s="1"/>
  <c r="U332" i="5"/>
  <c r="AO332" i="5" s="1"/>
  <c r="U333" i="5"/>
  <c r="AO333" i="5" s="1"/>
  <c r="U334" i="5"/>
  <c r="AO334" i="5" s="1"/>
  <c r="U335" i="5"/>
  <c r="AO335" i="5" s="1"/>
  <c r="U336" i="5"/>
  <c r="AO336" i="5" s="1"/>
  <c r="U337" i="5"/>
  <c r="AO337" i="5" s="1"/>
  <c r="U338" i="5"/>
  <c r="AO338" i="5" s="1"/>
  <c r="U339" i="5"/>
  <c r="AO339" i="5" s="1"/>
  <c r="U340" i="5"/>
  <c r="AO340" i="5" s="1"/>
  <c r="U341" i="5"/>
  <c r="AO341" i="5" s="1"/>
  <c r="U342" i="5"/>
  <c r="AO342" i="5" s="1"/>
  <c r="U343" i="5"/>
  <c r="AO343" i="5" s="1"/>
  <c r="U344" i="5"/>
  <c r="AO344" i="5" s="1"/>
  <c r="U345" i="5"/>
  <c r="AO345" i="5" s="1"/>
  <c r="U346" i="5"/>
  <c r="AO346" i="5" s="1"/>
  <c r="U347" i="5"/>
  <c r="AO347" i="5" s="1"/>
  <c r="U348" i="5"/>
  <c r="AO348" i="5" s="1"/>
  <c r="U349" i="5"/>
  <c r="AO349" i="5" s="1"/>
  <c r="U350" i="5"/>
  <c r="AO350" i="5" s="1"/>
  <c r="U351" i="5"/>
  <c r="AO351" i="5" s="1"/>
  <c r="U352" i="5"/>
  <c r="AO352" i="5" s="1"/>
  <c r="U353" i="5"/>
  <c r="AO353" i="5" s="1"/>
  <c r="U354" i="5"/>
  <c r="AO354" i="5" s="1"/>
  <c r="U355" i="5"/>
  <c r="AO355" i="5" s="1"/>
  <c r="U356" i="5"/>
  <c r="AO356" i="5" s="1"/>
  <c r="U357" i="5"/>
  <c r="AO357" i="5" s="1"/>
  <c r="U358" i="5"/>
  <c r="AO358" i="5" s="1"/>
  <c r="U359" i="5"/>
  <c r="AO359" i="5" s="1"/>
  <c r="U360" i="5"/>
  <c r="AO360" i="5" s="1"/>
  <c r="U361" i="5"/>
  <c r="AO361" i="5" s="1"/>
  <c r="U362" i="5"/>
  <c r="AO362" i="5" s="1"/>
  <c r="U363" i="5"/>
  <c r="AO363" i="5" s="1"/>
  <c r="U364" i="5"/>
  <c r="AO364" i="5" s="1"/>
  <c r="U365" i="5"/>
  <c r="AO365" i="5" s="1"/>
  <c r="U366" i="5"/>
  <c r="AO366" i="5" s="1"/>
  <c r="U367" i="5"/>
  <c r="AO367" i="5" s="1"/>
  <c r="U368" i="5"/>
  <c r="AO368" i="5" s="1"/>
  <c r="U369" i="5"/>
  <c r="AO369" i="5" s="1"/>
  <c r="U370" i="5"/>
  <c r="AO370" i="5" s="1"/>
  <c r="U371" i="5"/>
  <c r="AO371" i="5" s="1"/>
  <c r="U372" i="5"/>
  <c r="AO372" i="5" s="1"/>
  <c r="U373" i="5"/>
  <c r="AO373" i="5" s="1"/>
  <c r="U374" i="5"/>
  <c r="AO374" i="5" s="1"/>
  <c r="U375" i="5"/>
  <c r="AO375" i="5" s="1"/>
  <c r="U376" i="5"/>
  <c r="AO376" i="5" s="1"/>
  <c r="U377" i="5"/>
  <c r="AO377" i="5" s="1"/>
  <c r="U378" i="5"/>
  <c r="AO378" i="5" s="1"/>
  <c r="U379" i="5"/>
  <c r="AO379" i="5" s="1"/>
  <c r="U380" i="5"/>
  <c r="AO380" i="5" s="1"/>
  <c r="U381" i="5"/>
  <c r="AO381" i="5" s="1"/>
  <c r="U382" i="5"/>
  <c r="AO382" i="5" s="1"/>
  <c r="U383" i="5"/>
  <c r="AO383" i="5" s="1"/>
  <c r="U384" i="5"/>
  <c r="AO384" i="5" s="1"/>
  <c r="U385" i="5"/>
  <c r="AO385" i="5" s="1"/>
  <c r="U386" i="5"/>
  <c r="AO386" i="5" s="1"/>
  <c r="U387" i="5"/>
  <c r="AO387" i="5" s="1"/>
  <c r="U388" i="5"/>
  <c r="AO388" i="5" s="1"/>
  <c r="U389" i="5"/>
  <c r="AO389" i="5" s="1"/>
  <c r="U390" i="5"/>
  <c r="AO390" i="5" s="1"/>
  <c r="U391" i="5"/>
  <c r="AO391" i="5" s="1"/>
  <c r="U392" i="5"/>
  <c r="AO392" i="5" s="1"/>
  <c r="U393" i="5"/>
  <c r="AO393" i="5" s="1"/>
  <c r="U394" i="5"/>
  <c r="AO394" i="5" s="1"/>
  <c r="U395" i="5"/>
  <c r="AO395" i="5" s="1"/>
  <c r="U396" i="5"/>
  <c r="AO396" i="5" s="1"/>
  <c r="U397" i="5"/>
  <c r="AO397" i="5" s="1"/>
  <c r="U398" i="5"/>
  <c r="AO398" i="5" s="1"/>
  <c r="U399" i="5"/>
  <c r="AO399" i="5" s="1"/>
  <c r="U400" i="5"/>
  <c r="AO400" i="5" s="1"/>
  <c r="U401" i="5"/>
  <c r="AO401" i="5" s="1"/>
  <c r="U402" i="5"/>
  <c r="AO402" i="5" s="1"/>
  <c r="U403" i="5"/>
  <c r="AO403" i="5" s="1"/>
  <c r="U404" i="5"/>
  <c r="AO404" i="5" s="1"/>
  <c r="U405" i="5"/>
  <c r="AO405" i="5" s="1"/>
  <c r="U406" i="5"/>
  <c r="AO406" i="5" s="1"/>
  <c r="U407" i="5"/>
  <c r="AO407" i="5" s="1"/>
  <c r="U408" i="5"/>
  <c r="AO408" i="5" s="1"/>
  <c r="U409" i="5"/>
  <c r="AO409" i="5" s="1"/>
  <c r="U410" i="5"/>
  <c r="AO410" i="5" s="1"/>
  <c r="U411" i="5"/>
  <c r="AO411" i="5" s="1"/>
  <c r="U412" i="5"/>
  <c r="AO412" i="5" s="1"/>
  <c r="U413" i="5"/>
  <c r="AO413" i="5" s="1"/>
  <c r="U414" i="5"/>
  <c r="AO414" i="5" s="1"/>
  <c r="U415" i="5"/>
  <c r="AO415" i="5" s="1"/>
  <c r="U416" i="5"/>
  <c r="AO416" i="5" s="1"/>
  <c r="U417" i="5"/>
  <c r="AO417" i="5" s="1"/>
  <c r="U418" i="5"/>
  <c r="AO418" i="5" s="1"/>
  <c r="U419" i="5"/>
  <c r="AO419" i="5" s="1"/>
  <c r="U420" i="5"/>
  <c r="AO420" i="5" s="1"/>
  <c r="U421" i="5"/>
  <c r="AO421" i="5" s="1"/>
  <c r="U422" i="5"/>
  <c r="AO422" i="5" s="1"/>
  <c r="U423" i="5"/>
  <c r="AO423" i="5" s="1"/>
  <c r="U424" i="5"/>
  <c r="AO424" i="5" s="1"/>
  <c r="U425" i="5"/>
  <c r="AO425" i="5" s="1"/>
  <c r="U426" i="5"/>
  <c r="AO426" i="5" s="1"/>
  <c r="U427" i="5"/>
  <c r="AO427" i="5" s="1"/>
  <c r="U428" i="5"/>
  <c r="AO428" i="5" s="1"/>
  <c r="U429" i="5"/>
  <c r="AO429" i="5" s="1"/>
  <c r="U430" i="5"/>
  <c r="AO430" i="5" s="1"/>
  <c r="U431" i="5"/>
  <c r="AO431" i="5" s="1"/>
  <c r="U432" i="5"/>
  <c r="AO432" i="5" s="1"/>
  <c r="U433" i="5"/>
  <c r="AO433" i="5" s="1"/>
  <c r="U434" i="5"/>
  <c r="AO434" i="5" s="1"/>
  <c r="U435" i="5"/>
  <c r="AO435" i="5" s="1"/>
  <c r="U436" i="5"/>
  <c r="AO436" i="5" s="1"/>
  <c r="U437" i="5"/>
  <c r="AO437" i="5" s="1"/>
  <c r="U438" i="5"/>
  <c r="AO438" i="5" s="1"/>
  <c r="U439" i="5"/>
  <c r="AO439" i="5" s="1"/>
  <c r="U440" i="5"/>
  <c r="AO440" i="5" s="1"/>
  <c r="U441" i="5"/>
  <c r="AO441" i="5" s="1"/>
  <c r="U442" i="5"/>
  <c r="AO442" i="5" s="1"/>
  <c r="U443" i="5"/>
  <c r="AO443" i="5" s="1"/>
  <c r="U444" i="5"/>
  <c r="AO444" i="5" s="1"/>
  <c r="U445" i="5"/>
  <c r="AO445" i="5" s="1"/>
  <c r="U446" i="5"/>
  <c r="AO446" i="5" s="1"/>
  <c r="U447" i="5"/>
  <c r="AO447" i="5" s="1"/>
  <c r="U448" i="5"/>
  <c r="AO448" i="5" s="1"/>
  <c r="U449" i="5"/>
  <c r="AO449" i="5" s="1"/>
  <c r="U450" i="5"/>
  <c r="AO450" i="5" s="1"/>
  <c r="U451" i="5"/>
  <c r="AO451" i="5" s="1"/>
  <c r="U452" i="5"/>
  <c r="AO452" i="5" s="1"/>
  <c r="U453" i="5"/>
  <c r="AO453" i="5" s="1"/>
  <c r="U454" i="5"/>
  <c r="AO454" i="5" s="1"/>
  <c r="U455" i="5"/>
  <c r="AO455" i="5" s="1"/>
  <c r="U456" i="5"/>
  <c r="AO456" i="5" s="1"/>
  <c r="U457" i="5"/>
  <c r="AO457" i="5" s="1"/>
  <c r="U458" i="5"/>
  <c r="AO458" i="5" s="1"/>
  <c r="U459" i="5"/>
  <c r="AO459" i="5" s="1"/>
  <c r="U460" i="5"/>
  <c r="AO460" i="5" s="1"/>
  <c r="U461" i="5"/>
  <c r="AO461" i="5" s="1"/>
  <c r="U462" i="5"/>
  <c r="AO462" i="5" s="1"/>
  <c r="U463" i="5"/>
  <c r="AO463" i="5" s="1"/>
  <c r="U464" i="5"/>
  <c r="AO464" i="5" s="1"/>
  <c r="U465" i="5"/>
  <c r="AO465" i="5" s="1"/>
  <c r="U466" i="5"/>
  <c r="AO466" i="5" s="1"/>
  <c r="U467" i="5"/>
  <c r="AO467" i="5" s="1"/>
  <c r="U468" i="5"/>
  <c r="AO468" i="5" s="1"/>
  <c r="U469" i="5"/>
  <c r="AO469" i="5" s="1"/>
  <c r="U470" i="5"/>
  <c r="AO470" i="5" s="1"/>
  <c r="U471" i="5"/>
  <c r="AO471" i="5" s="1"/>
  <c r="U472" i="5"/>
  <c r="AO472" i="5" s="1"/>
  <c r="U473" i="5"/>
  <c r="AO473" i="5" s="1"/>
  <c r="U474" i="5"/>
  <c r="AO474" i="5" s="1"/>
  <c r="U475" i="5"/>
  <c r="AO475" i="5" s="1"/>
  <c r="U476" i="5"/>
  <c r="AO476" i="5" s="1"/>
  <c r="U477" i="5"/>
  <c r="AO477" i="5" s="1"/>
  <c r="U478" i="5"/>
  <c r="AO478" i="5" s="1"/>
  <c r="U479" i="5"/>
  <c r="AO479" i="5" s="1"/>
  <c r="U480" i="5"/>
  <c r="AO480" i="5" s="1"/>
  <c r="U481" i="5"/>
  <c r="AO481" i="5" s="1"/>
  <c r="U482" i="5"/>
  <c r="AO482" i="5" s="1"/>
  <c r="U483" i="5"/>
  <c r="AO483" i="5" s="1"/>
  <c r="U484" i="5"/>
  <c r="AO484" i="5" s="1"/>
  <c r="U485" i="5"/>
  <c r="AO485" i="5" s="1"/>
  <c r="U486" i="5"/>
  <c r="AO486" i="5" s="1"/>
  <c r="U487" i="5"/>
  <c r="AO487" i="5" s="1"/>
  <c r="U488" i="5"/>
  <c r="AO488" i="5" s="1"/>
  <c r="U489" i="5"/>
  <c r="AO489" i="5" s="1"/>
  <c r="U490" i="5"/>
  <c r="AO490" i="5" s="1"/>
  <c r="U491" i="5"/>
  <c r="AO491" i="5" s="1"/>
  <c r="U492" i="5"/>
  <c r="AO492" i="5" s="1"/>
  <c r="U493" i="5"/>
  <c r="AO493" i="5" s="1"/>
  <c r="U494" i="5"/>
  <c r="AO494" i="5" s="1"/>
  <c r="U495" i="5"/>
  <c r="AO495" i="5" s="1"/>
  <c r="U496" i="5"/>
  <c r="AO496" i="5" s="1"/>
  <c r="U497" i="5"/>
  <c r="AO497" i="5" s="1"/>
  <c r="U498" i="5"/>
  <c r="AO498" i="5" s="1"/>
  <c r="U499" i="5"/>
  <c r="AO499" i="5" s="1"/>
  <c r="U500" i="5"/>
  <c r="AO500" i="5" s="1"/>
  <c r="AP9" i="5"/>
  <c r="AP21" i="5"/>
  <c r="AP25" i="5"/>
  <c r="AP27" i="5"/>
  <c r="AP33" i="5"/>
  <c r="AP34" i="5"/>
  <c r="AP37" i="5"/>
  <c r="AP39" i="5"/>
  <c r="AP41" i="5"/>
  <c r="AP46" i="5"/>
  <c r="AP49" i="5"/>
  <c r="AP53" i="5"/>
  <c r="AP55" i="5"/>
  <c r="AP65" i="5"/>
  <c r="AP69" i="5"/>
  <c r="AP71" i="5"/>
  <c r="AP73" i="5"/>
  <c r="AP75" i="5"/>
  <c r="AP85" i="5"/>
  <c r="AP89" i="5"/>
  <c r="AP94" i="5"/>
  <c r="AP97" i="5"/>
  <c r="AP101" i="5"/>
  <c r="AP103" i="5"/>
  <c r="AP105" i="5"/>
  <c r="AP107" i="5"/>
  <c r="AP113" i="5"/>
  <c r="AP117" i="5"/>
  <c r="AP119" i="5"/>
  <c r="AP129" i="5"/>
  <c r="AP130" i="5"/>
  <c r="AP133" i="5"/>
  <c r="AP137" i="5"/>
  <c r="AP149" i="5"/>
  <c r="AP153" i="5"/>
  <c r="AP158" i="5"/>
  <c r="AP159" i="5"/>
  <c r="AP161" i="5"/>
  <c r="AP165" i="5"/>
  <c r="AP169" i="5"/>
  <c r="AP177" i="5"/>
  <c r="AP178" i="5"/>
  <c r="AP179" i="5"/>
  <c r="AP181" i="5"/>
  <c r="AP183" i="5"/>
  <c r="AP193" i="5"/>
  <c r="AP197" i="5"/>
  <c r="AP201" i="5"/>
  <c r="AP207" i="5"/>
  <c r="AP213" i="5"/>
  <c r="AP217" i="5"/>
  <c r="AP229" i="5"/>
  <c r="AP233" i="5"/>
  <c r="AP240" i="5"/>
  <c r="AP241" i="5"/>
  <c r="AP245" i="5"/>
  <c r="AP257" i="5"/>
  <c r="AP261" i="5"/>
  <c r="AP265" i="5"/>
  <c r="AP277" i="5"/>
  <c r="AP281" i="5"/>
  <c r="AP283" i="5"/>
  <c r="AP289" i="5"/>
  <c r="AP290" i="5"/>
  <c r="AP293" i="5"/>
  <c r="AP297" i="5"/>
  <c r="AP302" i="5"/>
  <c r="AP309" i="5"/>
  <c r="AP318" i="5"/>
  <c r="AP325" i="5"/>
  <c r="AP329" i="5"/>
  <c r="AP331" i="5"/>
  <c r="AP332" i="5"/>
  <c r="AP338" i="5"/>
  <c r="AP341" i="5"/>
  <c r="AP345" i="5"/>
  <c r="AP348" i="5"/>
  <c r="AP351" i="5"/>
  <c r="AP357" i="5"/>
  <c r="AP361" i="5"/>
  <c r="AP364" i="5"/>
  <c r="AP373" i="5"/>
  <c r="AP377" i="5"/>
  <c r="AP380" i="5"/>
  <c r="AP389" i="5"/>
  <c r="AP396" i="5"/>
  <c r="AP405" i="5"/>
  <c r="AP409" i="5"/>
  <c r="AP416" i="5"/>
  <c r="AP421" i="5"/>
  <c r="AP425" i="5"/>
  <c r="AP430" i="5"/>
  <c r="AP437" i="5"/>
  <c r="AP441" i="5"/>
  <c r="AP444" i="5"/>
  <c r="AP453" i="5"/>
  <c r="AP457" i="5"/>
  <c r="AP460" i="5"/>
  <c r="AP469" i="5"/>
  <c r="AP476" i="5"/>
  <c r="AP479" i="5"/>
  <c r="AP485" i="5"/>
  <c r="AP489" i="5"/>
  <c r="I3" i="20" l="1" a="1"/>
  <c r="I3" i="20" s="1"/>
  <c r="D2" i="19" s="1"/>
  <c r="C2" i="19"/>
  <c r="E2" i="19" s="1"/>
  <c r="G12" i="17" a="1"/>
  <c r="G12" i="17" s="1"/>
  <c r="A6" i="7" a="1"/>
  <c r="A6" i="7" s="1"/>
  <c r="D7" i="18" s="1"/>
  <c r="E6" i="17"/>
  <c r="Q12" i="17" a="1"/>
  <c r="Q12" i="17" s="1"/>
  <c r="I12" i="17" a="1"/>
  <c r="I12" i="17" s="1"/>
  <c r="D8" i="17"/>
  <c r="E12" i="17" a="1"/>
  <c r="E12" i="17" s="1"/>
  <c r="E8" i="17"/>
  <c r="E9" i="17"/>
  <c r="O12" i="17" a="1"/>
  <c r="O12" i="17" s="1"/>
  <c r="M12" i="17" a="1"/>
  <c r="M12" i="17" s="1"/>
  <c r="K12" i="17" a="1"/>
  <c r="K12" i="17" s="1"/>
  <c r="E14" i="17"/>
  <c r="A6" i="8" a="1"/>
  <c r="A6" i="8" s="1"/>
  <c r="D6" i="17"/>
  <c r="H8" i="17"/>
  <c r="J7" i="17"/>
  <c r="L7" i="17"/>
  <c r="P7" i="17"/>
  <c r="D7" i="17"/>
  <c r="H9" i="17"/>
  <c r="N8" i="17"/>
  <c r="D12" i="17" a="1"/>
  <c r="D12" i="17" s="1"/>
  <c r="F7" i="17"/>
  <c r="J8" i="17"/>
  <c r="L8" i="17"/>
  <c r="P8" i="17"/>
  <c r="F12" i="17" a="1"/>
  <c r="F12" i="17" s="1"/>
  <c r="F9" i="17"/>
  <c r="J9" i="17"/>
  <c r="N9" i="17"/>
  <c r="P9" i="17"/>
  <c r="D9" i="17"/>
  <c r="H12" i="17" a="1"/>
  <c r="H12" i="17" s="1"/>
  <c r="J12" i="17" a="1"/>
  <c r="J12" i="17" s="1"/>
  <c r="N11" i="17"/>
  <c r="L12" i="17" a="1"/>
  <c r="L12" i="17" s="1"/>
  <c r="L14" i="17"/>
  <c r="N12" i="17" a="1"/>
  <c r="N12" i="17" s="1"/>
  <c r="N6" i="17"/>
  <c r="P12" i="17" a="1"/>
  <c r="P12" i="17" s="1"/>
  <c r="H6" i="17"/>
  <c r="H7" i="17"/>
  <c r="L7" i="5"/>
  <c r="L6" i="5"/>
  <c r="L8" i="5"/>
  <c r="L9" i="5"/>
  <c r="L10" i="5"/>
  <c r="L11" i="5"/>
  <c r="L12" i="5"/>
  <c r="L13" i="5"/>
  <c r="L14" i="5"/>
  <c r="L15" i="5"/>
  <c r="L16" i="5"/>
  <c r="L17" i="5"/>
  <c r="L18" i="5"/>
  <c r="L19" i="5"/>
  <c r="L20" i="5"/>
  <c r="L21" i="5"/>
  <c r="L22" i="5"/>
  <c r="L23" i="5"/>
  <c r="L24" i="5"/>
  <c r="L25" i="5"/>
  <c r="L26" i="5"/>
  <c r="L27" i="5"/>
  <c r="L28" i="5"/>
  <c r="L29" i="5"/>
  <c r="L30" i="5"/>
  <c r="L31" i="5"/>
  <c r="L32" i="5"/>
  <c r="L33" i="5"/>
  <c r="L34" i="5"/>
  <c r="L35" i="5"/>
  <c r="L36" i="5"/>
  <c r="L37" i="5"/>
  <c r="L38" i="5"/>
  <c r="L39" i="5"/>
  <c r="L40" i="5"/>
  <c r="L41" i="5"/>
  <c r="L42" i="5"/>
  <c r="L43" i="5"/>
  <c r="L44" i="5"/>
  <c r="L45" i="5"/>
  <c r="L46" i="5"/>
  <c r="L47" i="5"/>
  <c r="L48" i="5"/>
  <c r="L49" i="5"/>
  <c r="L50" i="5"/>
  <c r="L51" i="5"/>
  <c r="L52" i="5"/>
  <c r="L53" i="5"/>
  <c r="L54" i="5"/>
  <c r="L55" i="5"/>
  <c r="L56" i="5"/>
  <c r="L57" i="5"/>
  <c r="L58" i="5"/>
  <c r="L59" i="5"/>
  <c r="L60" i="5"/>
  <c r="L61" i="5"/>
  <c r="L62" i="5"/>
  <c r="L63" i="5"/>
  <c r="L64" i="5"/>
  <c r="L65" i="5"/>
  <c r="L66" i="5"/>
  <c r="L67" i="5"/>
  <c r="L68" i="5"/>
  <c r="L69" i="5"/>
  <c r="L70" i="5"/>
  <c r="L71" i="5"/>
  <c r="L72" i="5"/>
  <c r="L73" i="5"/>
  <c r="L74" i="5"/>
  <c r="L75" i="5"/>
  <c r="L76" i="5"/>
  <c r="L77" i="5"/>
  <c r="L78" i="5"/>
  <c r="L79" i="5"/>
  <c r="L80" i="5"/>
  <c r="L81" i="5"/>
  <c r="L82" i="5"/>
  <c r="L83" i="5"/>
  <c r="L84" i="5"/>
  <c r="L85" i="5"/>
  <c r="L86" i="5"/>
  <c r="L87" i="5"/>
  <c r="L88" i="5"/>
  <c r="L89" i="5"/>
  <c r="L90" i="5"/>
  <c r="L91" i="5"/>
  <c r="L92" i="5"/>
  <c r="L93" i="5"/>
  <c r="L94" i="5"/>
  <c r="L95" i="5"/>
  <c r="L96" i="5"/>
  <c r="L97" i="5"/>
  <c r="L98" i="5"/>
  <c r="L99" i="5"/>
  <c r="L100" i="5"/>
  <c r="L101" i="5"/>
  <c r="L102" i="5"/>
  <c r="L103" i="5"/>
  <c r="L104" i="5"/>
  <c r="L105" i="5"/>
  <c r="L106" i="5"/>
  <c r="L107" i="5"/>
  <c r="L108" i="5"/>
  <c r="L109" i="5"/>
  <c r="L110" i="5"/>
  <c r="L111" i="5"/>
  <c r="L112" i="5"/>
  <c r="L113" i="5"/>
  <c r="L114" i="5"/>
  <c r="L115" i="5"/>
  <c r="L116" i="5"/>
  <c r="L117" i="5"/>
  <c r="L118" i="5"/>
  <c r="L119" i="5"/>
  <c r="L120" i="5"/>
  <c r="L121" i="5"/>
  <c r="L122" i="5"/>
  <c r="L123" i="5"/>
  <c r="L124" i="5"/>
  <c r="L125" i="5"/>
  <c r="L126" i="5"/>
  <c r="L127" i="5"/>
  <c r="L128" i="5"/>
  <c r="L129" i="5"/>
  <c r="L130" i="5"/>
  <c r="L131" i="5"/>
  <c r="L132" i="5"/>
  <c r="L133" i="5"/>
  <c r="L134" i="5"/>
  <c r="L135" i="5"/>
  <c r="L136" i="5"/>
  <c r="L137" i="5"/>
  <c r="L138" i="5"/>
  <c r="L139" i="5"/>
  <c r="L140" i="5"/>
  <c r="L141" i="5"/>
  <c r="L142" i="5"/>
  <c r="L143" i="5"/>
  <c r="L144" i="5"/>
  <c r="L145" i="5"/>
  <c r="L146" i="5"/>
  <c r="L147" i="5"/>
  <c r="L148" i="5"/>
  <c r="L149" i="5"/>
  <c r="L150" i="5"/>
  <c r="L151" i="5"/>
  <c r="L152" i="5"/>
  <c r="L153" i="5"/>
  <c r="L154" i="5"/>
  <c r="L155" i="5"/>
  <c r="L156" i="5"/>
  <c r="L157" i="5"/>
  <c r="L158" i="5"/>
  <c r="L159" i="5"/>
  <c r="L160" i="5"/>
  <c r="L161" i="5"/>
  <c r="L162" i="5"/>
  <c r="L163" i="5"/>
  <c r="L164" i="5"/>
  <c r="L165" i="5"/>
  <c r="L166" i="5"/>
  <c r="L167" i="5"/>
  <c r="L168" i="5"/>
  <c r="L169" i="5"/>
  <c r="L170" i="5"/>
  <c r="L171" i="5"/>
  <c r="L172" i="5"/>
  <c r="L173" i="5"/>
  <c r="L174" i="5"/>
  <c r="L175" i="5"/>
  <c r="L176" i="5"/>
  <c r="L177" i="5"/>
  <c r="L178" i="5"/>
  <c r="L179" i="5"/>
  <c r="L180" i="5"/>
  <c r="L181" i="5"/>
  <c r="L182" i="5"/>
  <c r="L183" i="5"/>
  <c r="L184" i="5"/>
  <c r="L185" i="5"/>
  <c r="L186" i="5"/>
  <c r="L187" i="5"/>
  <c r="L188" i="5"/>
  <c r="L189" i="5"/>
  <c r="L190" i="5"/>
  <c r="L191" i="5"/>
  <c r="L192" i="5"/>
  <c r="L193" i="5"/>
  <c r="L194" i="5"/>
  <c r="L195" i="5"/>
  <c r="L196" i="5"/>
  <c r="L197" i="5"/>
  <c r="L198" i="5"/>
  <c r="L199" i="5"/>
  <c r="L200" i="5"/>
  <c r="L201" i="5"/>
  <c r="L202" i="5"/>
  <c r="L203" i="5"/>
  <c r="L204" i="5"/>
  <c r="L205" i="5"/>
  <c r="L206" i="5"/>
  <c r="L207" i="5"/>
  <c r="L208" i="5"/>
  <c r="L209" i="5"/>
  <c r="L210" i="5"/>
  <c r="L211" i="5"/>
  <c r="L212" i="5"/>
  <c r="L213" i="5"/>
  <c r="L214" i="5"/>
  <c r="L215" i="5"/>
  <c r="L216" i="5"/>
  <c r="L217" i="5"/>
  <c r="L218" i="5"/>
  <c r="L219" i="5"/>
  <c r="L220" i="5"/>
  <c r="L221" i="5"/>
  <c r="L222" i="5"/>
  <c r="L223" i="5"/>
  <c r="L224" i="5"/>
  <c r="L225" i="5"/>
  <c r="L226" i="5"/>
  <c r="L227" i="5"/>
  <c r="L228" i="5"/>
  <c r="L229" i="5"/>
  <c r="L230" i="5"/>
  <c r="L231" i="5"/>
  <c r="L232" i="5"/>
  <c r="L233" i="5"/>
  <c r="L234" i="5"/>
  <c r="L235" i="5"/>
  <c r="L236" i="5"/>
  <c r="L237" i="5"/>
  <c r="L238" i="5"/>
  <c r="L239" i="5"/>
  <c r="L240" i="5"/>
  <c r="L241" i="5"/>
  <c r="L242" i="5"/>
  <c r="L243" i="5"/>
  <c r="L244" i="5"/>
  <c r="L245" i="5"/>
  <c r="L246" i="5"/>
  <c r="L247" i="5"/>
  <c r="L248" i="5"/>
  <c r="L249" i="5"/>
  <c r="L250" i="5"/>
  <c r="L251" i="5"/>
  <c r="L252" i="5"/>
  <c r="L253" i="5"/>
  <c r="L254" i="5"/>
  <c r="L255" i="5"/>
  <c r="L256" i="5"/>
  <c r="L257" i="5"/>
  <c r="L258" i="5"/>
  <c r="L259" i="5"/>
  <c r="L260" i="5"/>
  <c r="L261" i="5"/>
  <c r="L262" i="5"/>
  <c r="L263" i="5"/>
  <c r="L264" i="5"/>
  <c r="L265" i="5"/>
  <c r="L266" i="5"/>
  <c r="L267" i="5"/>
  <c r="L268" i="5"/>
  <c r="L269" i="5"/>
  <c r="L270" i="5"/>
  <c r="L271" i="5"/>
  <c r="L272" i="5"/>
  <c r="L273" i="5"/>
  <c r="L274" i="5"/>
  <c r="L275" i="5"/>
  <c r="L276" i="5"/>
  <c r="L277" i="5"/>
  <c r="L278" i="5"/>
  <c r="L279" i="5"/>
  <c r="L280" i="5"/>
  <c r="L281" i="5"/>
  <c r="L282" i="5"/>
  <c r="L283" i="5"/>
  <c r="L284" i="5"/>
  <c r="L285" i="5"/>
  <c r="L286" i="5"/>
  <c r="L287" i="5"/>
  <c r="L288" i="5"/>
  <c r="L289" i="5"/>
  <c r="L290" i="5"/>
  <c r="L291" i="5"/>
  <c r="L292" i="5"/>
  <c r="L293" i="5"/>
  <c r="L294" i="5"/>
  <c r="L295" i="5"/>
  <c r="L296" i="5"/>
  <c r="L297" i="5"/>
  <c r="L298" i="5"/>
  <c r="L299" i="5"/>
  <c r="L300" i="5"/>
  <c r="L301" i="5"/>
  <c r="L302" i="5"/>
  <c r="L303" i="5"/>
  <c r="L304" i="5"/>
  <c r="L305" i="5"/>
  <c r="L306" i="5"/>
  <c r="L307" i="5"/>
  <c r="L308" i="5"/>
  <c r="L309" i="5"/>
  <c r="L310" i="5"/>
  <c r="L311" i="5"/>
  <c r="L312" i="5"/>
  <c r="L313" i="5"/>
  <c r="L314" i="5"/>
  <c r="L315" i="5"/>
  <c r="L316" i="5"/>
  <c r="L317" i="5"/>
  <c r="L318" i="5"/>
  <c r="L319" i="5"/>
  <c r="L320" i="5"/>
  <c r="L321" i="5"/>
  <c r="L322" i="5"/>
  <c r="L323" i="5"/>
  <c r="L324" i="5"/>
  <c r="L325" i="5"/>
  <c r="L326" i="5"/>
  <c r="L327" i="5"/>
  <c r="L328" i="5"/>
  <c r="L329" i="5"/>
  <c r="L330" i="5"/>
  <c r="L331" i="5"/>
  <c r="L332" i="5"/>
  <c r="L333" i="5"/>
  <c r="L334" i="5"/>
  <c r="L335" i="5"/>
  <c r="L336" i="5"/>
  <c r="L337" i="5"/>
  <c r="L338" i="5"/>
  <c r="L339" i="5"/>
  <c r="L340" i="5"/>
  <c r="L341" i="5"/>
  <c r="L342" i="5"/>
  <c r="L343" i="5"/>
  <c r="L344" i="5"/>
  <c r="L345" i="5"/>
  <c r="L346" i="5"/>
  <c r="L347" i="5"/>
  <c r="L348" i="5"/>
  <c r="L349" i="5"/>
  <c r="L350" i="5"/>
  <c r="L351" i="5"/>
  <c r="L352" i="5"/>
  <c r="L353" i="5"/>
  <c r="L354" i="5"/>
  <c r="L355" i="5"/>
  <c r="L356" i="5"/>
  <c r="L357" i="5"/>
  <c r="L358" i="5"/>
  <c r="L359" i="5"/>
  <c r="L360" i="5"/>
  <c r="L361" i="5"/>
  <c r="L362" i="5"/>
  <c r="L363" i="5"/>
  <c r="L364" i="5"/>
  <c r="L365" i="5"/>
  <c r="L366" i="5"/>
  <c r="L367" i="5"/>
  <c r="L368" i="5"/>
  <c r="L369" i="5"/>
  <c r="L370" i="5"/>
  <c r="L371" i="5"/>
  <c r="L372" i="5"/>
  <c r="L373" i="5"/>
  <c r="L374" i="5"/>
  <c r="L375" i="5"/>
  <c r="L376" i="5"/>
  <c r="L377" i="5"/>
  <c r="L378" i="5"/>
  <c r="L379" i="5"/>
  <c r="L380" i="5"/>
  <c r="L381" i="5"/>
  <c r="L382" i="5"/>
  <c r="L383" i="5"/>
  <c r="L384" i="5"/>
  <c r="L385" i="5"/>
  <c r="L386" i="5"/>
  <c r="L387" i="5"/>
  <c r="L388" i="5"/>
  <c r="L389" i="5"/>
  <c r="L390" i="5"/>
  <c r="L391" i="5"/>
  <c r="L392" i="5"/>
  <c r="L393" i="5"/>
  <c r="L394" i="5"/>
  <c r="L395" i="5"/>
  <c r="L396" i="5"/>
  <c r="L397" i="5"/>
  <c r="L398" i="5"/>
  <c r="L399" i="5"/>
  <c r="L400" i="5"/>
  <c r="L401" i="5"/>
  <c r="L402" i="5"/>
  <c r="L403" i="5"/>
  <c r="L404" i="5"/>
  <c r="L405" i="5"/>
  <c r="L406" i="5"/>
  <c r="L407" i="5"/>
  <c r="L408" i="5"/>
  <c r="L409" i="5"/>
  <c r="L410" i="5"/>
  <c r="L411" i="5"/>
  <c r="L412" i="5"/>
  <c r="L413" i="5"/>
  <c r="L414" i="5"/>
  <c r="L415" i="5"/>
  <c r="L416" i="5"/>
  <c r="L417" i="5"/>
  <c r="L418" i="5"/>
  <c r="L419" i="5"/>
  <c r="L420" i="5"/>
  <c r="L421" i="5"/>
  <c r="L422" i="5"/>
  <c r="L423" i="5"/>
  <c r="L424" i="5"/>
  <c r="L425" i="5"/>
  <c r="L426" i="5"/>
  <c r="L427" i="5"/>
  <c r="L428" i="5"/>
  <c r="L429" i="5"/>
  <c r="L430" i="5"/>
  <c r="L431" i="5"/>
  <c r="L432" i="5"/>
  <c r="L433" i="5"/>
  <c r="L434" i="5"/>
  <c r="L435" i="5"/>
  <c r="L436" i="5"/>
  <c r="L437" i="5"/>
  <c r="L438" i="5"/>
  <c r="L439" i="5"/>
  <c r="L440" i="5"/>
  <c r="L441" i="5"/>
  <c r="L442" i="5"/>
  <c r="L443" i="5"/>
  <c r="L444" i="5"/>
  <c r="L445" i="5"/>
  <c r="L446" i="5"/>
  <c r="L447" i="5"/>
  <c r="L448" i="5"/>
  <c r="L449" i="5"/>
  <c r="L450" i="5"/>
  <c r="L451" i="5"/>
  <c r="L452" i="5"/>
  <c r="L453" i="5"/>
  <c r="L454" i="5"/>
  <c r="L455" i="5"/>
  <c r="L456" i="5"/>
  <c r="L457" i="5"/>
  <c r="L458" i="5"/>
  <c r="L459" i="5"/>
  <c r="L460" i="5"/>
  <c r="L461" i="5"/>
  <c r="L462" i="5"/>
  <c r="L463" i="5"/>
  <c r="L464" i="5"/>
  <c r="L465" i="5"/>
  <c r="L466" i="5"/>
  <c r="L467" i="5"/>
  <c r="L468" i="5"/>
  <c r="L469" i="5"/>
  <c r="L470" i="5"/>
  <c r="L471" i="5"/>
  <c r="L472" i="5"/>
  <c r="L473" i="5"/>
  <c r="L474" i="5"/>
  <c r="L475" i="5"/>
  <c r="L476" i="5"/>
  <c r="L477" i="5"/>
  <c r="L478" i="5"/>
  <c r="L479" i="5"/>
  <c r="L480" i="5"/>
  <c r="L481" i="5"/>
  <c r="L482" i="5"/>
  <c r="L483" i="5"/>
  <c r="L484" i="5"/>
  <c r="L485" i="5"/>
  <c r="L486" i="5"/>
  <c r="L487" i="5"/>
  <c r="L488" i="5"/>
  <c r="L489" i="5"/>
  <c r="L490" i="5"/>
  <c r="L491" i="5"/>
  <c r="L492" i="5"/>
  <c r="L493" i="5"/>
  <c r="L494" i="5"/>
  <c r="L495" i="5"/>
  <c r="L496" i="5"/>
  <c r="L497" i="5"/>
  <c r="L498" i="5"/>
  <c r="L499" i="5"/>
  <c r="L500" i="5"/>
  <c r="D3" i="18" l="1"/>
  <c r="D5" i="18"/>
  <c r="E8" i="18"/>
  <c r="D8" i="18"/>
  <c r="D6" i="18"/>
  <c r="D4" i="18"/>
  <c r="E7" i="18"/>
  <c r="E5" i="18"/>
  <c r="E3" i="18"/>
  <c r="E4" i="18"/>
  <c r="E6" i="18"/>
  <c r="AP7" i="5"/>
  <c r="AP6" i="5"/>
  <c r="N13" i="17" s="1"/>
  <c r="U7" i="5"/>
  <c r="AO7" i="5" s="1"/>
  <c r="U8" i="5"/>
  <c r="AO8" i="5" s="1"/>
  <c r="U9" i="5"/>
  <c r="N10" i="17" s="1"/>
  <c r="Q13" i="17" l="1"/>
  <c r="M13" i="17"/>
  <c r="K13" i="17"/>
  <c r="I13" i="17"/>
  <c r="O13" i="17"/>
  <c r="G13" i="17"/>
  <c r="E13" i="17"/>
  <c r="E10" i="17"/>
  <c r="Q10" i="17"/>
  <c r="M10" i="17"/>
  <c r="J11" i="17"/>
  <c r="D11" i="17"/>
  <c r="L11" i="17"/>
  <c r="P10" i="17"/>
  <c r="J10" i="17"/>
  <c r="F10" i="17"/>
  <c r="D10" i="17"/>
  <c r="L10" i="17"/>
  <c r="H11" i="17"/>
  <c r="H10" i="17"/>
  <c r="P11" i="17"/>
  <c r="P13" i="17"/>
  <c r="J13" i="17"/>
  <c r="D13" i="17"/>
  <c r="L13" i="17"/>
  <c r="H13" i="17"/>
  <c r="F13" i="17"/>
  <c r="AO9" i="5"/>
  <c r="AO6" i="5"/>
  <c r="G11" i="17" l="1"/>
  <c r="I11" i="17"/>
  <c r="K11" i="17"/>
  <c r="O11" i="17"/>
  <c r="Q11" i="17"/>
  <c r="M11" i="17"/>
  <c r="E11"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tc={17DF98B5-D912-4FA2-8825-69E378675BE8}</author>
    <author>Matter, Alexandra</author>
  </authors>
  <commentList>
    <comment ref="A1" authorId="0" shapeId="0" xr:uid="{17DF98B5-D912-4FA2-8825-69E378675BE8}">
      <text>
        <t xml:space="preserve">[Threaded comment]
Your version of Excel allows you to read this threaded comment; however, any edits to it will get removed if the file is opened in a newer version of Excel. Learn more: https://go.microsoft.com/fwlink/?linkid=870924
Comment:
    Do we want to still have them reach out to CH for assistance? I’m not sure that we’ll be able to accommodate individual county TA for these templates - can CDSS?
This is applicable to the instructions on every tab. 
Reply:
    @Lexi Matter @O’Brien, Jennifer Should we ask CDSS? Do you think they would expect us to do the TA since we developed the templates? </t>
      </text>
    </comment>
    <comment ref="A3" authorId="1" shapeId="0" xr:uid="{2F3D6846-B5C8-4B1D-A779-0B73626DF66C}">
      <text>
        <r>
          <rPr>
            <sz val="9"/>
            <color indexed="81"/>
            <rFont val="Tahoma"/>
            <family val="2"/>
          </rPr>
          <t xml:space="preserve">Select the name of the home visiting staff from the dropdown list.
</t>
        </r>
      </text>
    </comment>
    <comment ref="E3" authorId="1" shapeId="0" xr:uid="{337C5442-FBAE-4CF3-ABF4-ECA83C77945D}">
      <text>
        <r>
          <rPr>
            <sz val="9"/>
            <color indexed="81"/>
            <rFont val="Tahoma"/>
            <family val="2"/>
          </rPr>
          <t xml:space="preserve">Select the staff member's role from the dropdown list.
</t>
        </r>
      </text>
    </comment>
    <comment ref="F3" authorId="1" shapeId="0" xr:uid="{0F42B7C6-B5C0-4657-9B33-A0E0EFAED778}">
      <text>
        <r>
          <rPr>
            <sz val="9"/>
            <color indexed="81"/>
            <rFont val="Tahoma"/>
            <family val="2"/>
          </rPr>
          <t>Select "Full-Time" if the staff member works full-time hours for the home visiting program. Select "Part-Time" if the staff member works part-time hours.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Matter, Alexandra</author>
  </authors>
  <commentList>
    <comment ref="A5" authorId="0" shapeId="0" xr:uid="{FF3C5B83-585A-492A-A162-907E78352D2F}">
      <text>
        <r>
          <rPr>
            <sz val="9"/>
            <color indexed="81"/>
            <rFont val="Tahoma"/>
            <family val="2"/>
          </rPr>
          <t xml:space="preserve">Select the name of the home visiting staff from the dropdown list.
</t>
        </r>
      </text>
    </comment>
    <comment ref="B5" authorId="0" shapeId="0" xr:uid="{AE5ABD09-0B91-483C-8BFD-C426FF260B9F}">
      <text>
        <r>
          <rPr>
            <sz val="9"/>
            <color indexed="81"/>
            <rFont val="Tahoma"/>
            <family val="2"/>
          </rPr>
          <t xml:space="preserve">If "Yes" is selected in the previous cell, indicate whether the Nurse Home Visitor has completed their initial education by selecting "Yes" or "No" from the dropdown.
If "No" is selected in the previous cell, leave this cell as "N/A."
Initial education is defined as completing Unit 3 or beyond). </t>
        </r>
      </text>
    </comment>
    <comment ref="C5" authorId="0" shapeId="0" xr:uid="{E458E4D0-3DD0-4000-A6EE-531D83AD72B2}">
      <text>
        <r>
          <rPr>
            <sz val="9"/>
            <color indexed="81"/>
            <rFont val="Tahoma"/>
            <family val="2"/>
          </rPr>
          <t>If "Yes" is selected for the role in column B, indicate whether the individual has a minimum of a Bachelor of Science in Nursing (BSN) by selecting Yes or No.
If the staff is not a Nurse Home Visitor, leave this cell as N/A.</t>
        </r>
      </text>
    </comment>
    <comment ref="D5" authorId="0" shapeId="0" xr:uid="{2DB5289B-8669-49A0-9C0B-B20EBA66B8F0}">
      <text>
        <r>
          <rPr>
            <sz val="9"/>
            <color indexed="81"/>
            <rFont val="Tahoma"/>
            <family val="2"/>
          </rPr>
          <t>If "Yes" is selected for the role in column B, indicate whether the Nurse Home Visitor has an assigned Nurse Supervisor by selecting Yes or No.
If the staff is not a Nurse Home Visitor, leave this cell as N/A.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Matter, Alexandra</author>
  </authors>
  <commentList>
    <comment ref="A5" authorId="0" shapeId="0" xr:uid="{5753E637-110A-4B4C-8BF1-E6D62FCF6C2C}">
      <text>
        <r>
          <rPr>
            <sz val="9"/>
            <color indexed="81"/>
            <rFont val="Tahoma"/>
            <family val="2"/>
          </rPr>
          <t xml:space="preserve">Select the name of the home visiting staff from the dropdown list.
</t>
        </r>
      </text>
    </comment>
    <comment ref="B5" authorId="0" shapeId="0" xr:uid="{09C4891B-C1DE-416B-9508-A30B92C04160}">
      <text>
        <r>
          <rPr>
            <sz val="9"/>
            <color indexed="81"/>
            <rFont val="Tahoma"/>
            <family val="2"/>
          </rPr>
          <t xml:space="preserve">If "Yes" is selected in the previous cell, indicate whether the Nurse Home Visitor has completed their initial education by selecting "Yes" or "No" from the dropdown.
If "No" is selected in the previous cell, leave this cell as "N/A."
Initial education is defined as completing Unit 3 or beyond). </t>
        </r>
      </text>
    </comment>
    <comment ref="C5" authorId="0" shapeId="0" xr:uid="{A83C1E36-F89A-49BA-9DC6-D1ECDD0BE322}">
      <text>
        <r>
          <rPr>
            <sz val="9"/>
            <color indexed="81"/>
            <rFont val="Tahoma"/>
            <family val="2"/>
          </rPr>
          <t>If "Yes" is selected for the role in column B, indicate whether the individual has a minimum of a Bachelor of Science in Nursing (BSN) by selecting Yes or No.
If the staff is not a Nurse Home Visitor, leave this cell as N/A.</t>
        </r>
      </text>
    </comment>
    <comment ref="D5" authorId="0" shapeId="0" xr:uid="{D95A7B96-47A1-4C5A-87A2-579984BBFB15}">
      <text>
        <r>
          <rPr>
            <sz val="9"/>
            <color indexed="81"/>
            <rFont val="Tahoma"/>
            <family val="2"/>
          </rPr>
          <t>If "Yes" is selected for the role in column B, indicate whether the Nurse Home Visitor has an assigned Nurse Supervisor by selecting Yes or No.
If the staff is not a Nurse Home Visitor, leave this cell as N/A.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tc={A8EA1E11-B434-44C3-A264-25C147266659}</author>
  </authors>
  <commentList>
    <comment ref="A2" authorId="0" shapeId="0" xr:uid="{A8EA1E11-B434-44C3-A264-25C147266659}">
      <text>
        <t>[Threaded comment]
Your version of Excel allows you to read this threaded comment; however, any edits to it will get removed if the file is opened in a newer version of Excel. Learn more: https://go.microsoft.com/fwlink/?linkid=870924
Comment:
    I’m worried that there are too many columns on this tab, you have to scroll quite a bit. Is there an option to break it up, similar to how the fidelity measures are broken up into multiple tabs? 
Reply:
    @Lexi Matter I can do that for other templates but it would take a long time to recreate the aggregate outcomes and fidelity tables if I do that for this one- they reference columns on this page.</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Kya Barounis</author>
  </authors>
  <commentList>
    <comment ref="D5" authorId="0" shapeId="0" xr:uid="{2E3005ED-3578-46AB-A3B4-E7EC88F878CD}">
      <text>
        <r>
          <rPr>
            <sz val="9"/>
            <color indexed="81"/>
            <rFont val="Tahoma"/>
            <family val="2"/>
          </rPr>
          <t>“N” = number of eligible participants for that metric within the demographic group. Eligibility depends on criteria like age, time in program, or screening completion.</t>
        </r>
      </text>
    </comment>
    <comment ref="F5" authorId="0" shapeId="0" xr:uid="{6D98BB2F-678B-47E1-B262-18335A94B152}">
      <text>
        <r>
          <rPr>
            <sz val="9"/>
            <color indexed="81"/>
            <rFont val="Tahoma"/>
            <family val="2"/>
          </rPr>
          <t>“N” = number of eligible participants for that metric within the demographic group. Eligibility depends on criteria like age, time in program, or screening completion.</t>
        </r>
      </text>
    </comment>
    <comment ref="H5" authorId="0" shapeId="0" xr:uid="{D477383B-37DA-48F4-9501-D060AFD20134}">
      <text>
        <r>
          <rPr>
            <sz val="9"/>
            <color indexed="81"/>
            <rFont val="Tahoma"/>
            <family val="2"/>
          </rPr>
          <t>“N” = number of eligible participants for that metric within the demographic group. Eligibility depends on criteria like age, time in program, or screening completion.</t>
        </r>
      </text>
    </comment>
    <comment ref="J5" authorId="0" shapeId="0" xr:uid="{D3C6117D-939B-4022-ABBA-8362C7BAE7B9}">
      <text>
        <r>
          <rPr>
            <sz val="9"/>
            <color indexed="81"/>
            <rFont val="Tahoma"/>
            <family val="2"/>
          </rPr>
          <t>“N” = number of eligible participants for that metric within the demographic group. Eligibility depends on criteria like age, time in program, or screening completion.</t>
        </r>
      </text>
    </comment>
    <comment ref="L5" authorId="0" shapeId="0" xr:uid="{809B69FE-9C23-4CFB-BB4C-2F44F932EB7F}">
      <text>
        <r>
          <rPr>
            <sz val="9"/>
            <color indexed="81"/>
            <rFont val="Tahoma"/>
            <family val="2"/>
          </rPr>
          <t xml:space="preserve">“N” = number of eligible participants for that metric within the demographic group. Eligibility depends on criteria like age, time in program, or screening completion.
</t>
        </r>
      </text>
    </comment>
    <comment ref="N5" authorId="0" shapeId="0" xr:uid="{5CFCBAB0-5738-49D3-B3BA-6FBA4CC756ED}">
      <text>
        <r>
          <rPr>
            <sz val="9"/>
            <color indexed="81"/>
            <rFont val="Tahoma"/>
            <family val="2"/>
          </rPr>
          <t>“N” = number of eligible participants for that metric within the demographic group. Eligibility depends on criteria like age, time in program, or screening completion.</t>
        </r>
      </text>
    </comment>
    <comment ref="P5" authorId="0" shapeId="0" xr:uid="{6AE794B6-517F-413C-8BD4-89B20057B485}">
      <text>
        <r>
          <rPr>
            <sz val="9"/>
            <color indexed="81"/>
            <rFont val="Tahoma"/>
            <family val="2"/>
          </rPr>
          <t>“N” = number of eligible participants for that metric within the demographic group. Eligibility depends on criteria like age, time in program, or screening completion.</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<sst xmlns="http://schemas.openxmlformats.org/spreadsheetml/2006/main" count="292" uniqueCount="196">
  <si>
    <t>County Name</t>
  </si>
  <si>
    <t>Name of EBP Model</t>
  </si>
  <si>
    <t>Number of Agencies</t>
  </si>
  <si>
    <t>Number of Sites</t>
  </si>
  <si>
    <t>Report Quarter</t>
  </si>
  <si>
    <t>Fiscal Year</t>
  </si>
  <si>
    <t>Report Completed By</t>
  </si>
  <si>
    <t>Email Address</t>
  </si>
  <si>
    <t xml:space="preserve">Calaveras  </t>
  </si>
  <si>
    <t>NFP</t>
  </si>
  <si>
    <t xml:space="preserve">Agency Name: </t>
  </si>
  <si>
    <t>Site Name:</t>
  </si>
  <si>
    <t>Name of home visiting staff</t>
  </si>
  <si>
    <t>Employment Start Date</t>
  </si>
  <si>
    <t>Employment End Date</t>
  </si>
  <si>
    <t>Was this home visiting staff employed by your agency during the reporting period?</t>
  </si>
  <si>
    <t xml:space="preserve">Role of home visiting staff </t>
  </si>
  <si>
    <t>Indicate if the home visiting staff member is Full-Time (FT) or Part-Time (PT)</t>
  </si>
  <si>
    <t xml:space="preserve">Home Visiting Staff Identifier </t>
  </si>
  <si>
    <t>Meets Staffing Qualification Requirements</t>
  </si>
  <si>
    <t xml:space="preserve">Has this home visiting staff member completed their initial education? </t>
  </si>
  <si>
    <t xml:space="preserve">Does this home visiting staff member have a minimum of a BSN? </t>
  </si>
  <si>
    <t xml:space="preserve">Does this home visiting staff member have an assigned Nurse Supervisor? </t>
  </si>
  <si>
    <t xml:space="preserve">Has this home visiting Supervisor completed their initial education? </t>
  </si>
  <si>
    <t xml:space="preserve">Does this home visiting Supervisor have a minimum of a BSN? </t>
  </si>
  <si>
    <t xml:space="preserve">How many Nurse Home Visitors does this staff member supervise? </t>
  </si>
  <si>
    <t>Child Identifier</t>
  </si>
  <si>
    <t>Program Start and End Dates</t>
  </si>
  <si>
    <t xml:space="preserve">Increased Positive Parenting Practices </t>
  </si>
  <si>
    <t>Improved Pregnancy Outcomes</t>
  </si>
  <si>
    <t>Improved Child Health &amp; Development</t>
  </si>
  <si>
    <t>Improved Caregiver Health</t>
  </si>
  <si>
    <t>DCFS/Probation Unique Identifier</t>
  </si>
  <si>
    <t>HVP Model 
Child ID</t>
  </si>
  <si>
    <t>Child Date of Birth</t>
  </si>
  <si>
    <t>Child Sex</t>
  </si>
  <si>
    <t>Child Hispanic or Latino Ethnicity</t>
  </si>
  <si>
    <t>Child Race: White</t>
  </si>
  <si>
    <t>Child Race:  Black or African American</t>
  </si>
  <si>
    <t>Child Race:  Asian</t>
  </si>
  <si>
    <t>Child Race: Native Hawaiian or Other Pacific Islander</t>
  </si>
  <si>
    <t>Child Race: American Indian or Alaska Native</t>
  </si>
  <si>
    <t>Child Race: Declined</t>
  </si>
  <si>
    <t>Child Race: Unknown</t>
  </si>
  <si>
    <t>Program Start Date</t>
  </si>
  <si>
    <t>Program End Date</t>
  </si>
  <si>
    <t>Date Child Specific Prevention Plan Start (Year One)</t>
  </si>
  <si>
    <t>Date Child Specific Prevention Plan Ended (Year One)</t>
  </si>
  <si>
    <t>Date Child Specific Prevention Plan Start (Year Two)</t>
  </si>
  <si>
    <t>Date Child Specific Prevention Plan Ended (Year Two)</t>
  </si>
  <si>
    <t xml:space="preserve">Was the caregiver-child interaction assessed using the DANCE or HOME validated tool? </t>
  </si>
  <si>
    <t>Was the child's mother enrolled in the home visiting program prenatally before 37 weeks?</t>
  </si>
  <si>
    <t>If Yes, was the child born preterm following enrollment in the home visiting program?</t>
  </si>
  <si>
    <t xml:space="preserve">Was the infant given breastmilk at birth? </t>
  </si>
  <si>
    <t xml:space="preserve">Was the infant given any amount of breastmilk at 6 months of age? </t>
  </si>
  <si>
    <t xml:space="preserve">Did the child have a timely screen for developmental delays using Ages &amp; Stages (ASQ-3) at 4 months?  </t>
  </si>
  <si>
    <t xml:space="preserve">Did the child have a positive screen for developmental delays at 4 months?  </t>
  </si>
  <si>
    <t xml:space="preserve">If Yes, did the child receive services in a timely manner following 4 month screen? </t>
  </si>
  <si>
    <t xml:space="preserve">Did the child have a timely screen for developmental delays using Ages &amp; Stages (ASQ-3) at 10 months?  </t>
  </si>
  <si>
    <t xml:space="preserve">Did the child have a positive screen for developmental delays at 10 months? </t>
  </si>
  <si>
    <t>If Yes, did the child receive services in a timely manner following 10 month screen?</t>
  </si>
  <si>
    <t>Did the child have a timely screen for developmental delays using Ages &amp; Stages (ASQ-3) at 18 months?</t>
  </si>
  <si>
    <t>Did the child have a positive screen for developmental delays at 18 months?</t>
  </si>
  <si>
    <t>If Yes, did the child receive services in a timely manner following 18 month screen?</t>
  </si>
  <si>
    <t>Did the child have a timely screen for developmental delays using Ages &amp; Stages (ASQ-3) at 24 months?</t>
  </si>
  <si>
    <t>Did the child have a positive screen for developmental delays at 24 months?</t>
  </si>
  <si>
    <t>If Yes, did the child receive services in a timely manner following 24 month screen?</t>
  </si>
  <si>
    <t xml:space="preserve">Has the child been enrolled in home visiting for at least 3 months? </t>
  </si>
  <si>
    <t xml:space="preserve">If yes, was the child's primary caregiver screened for depression within 3 months of enrollment or 3 months of delivery (for those enrolled prenatally)? </t>
  </si>
  <si>
    <t xml:space="preserve">If yes, did the child's primary caregiver have a positive screen for depression? </t>
  </si>
  <si>
    <t xml:space="preserve">If yes, did the primary caregiver receive one or more service contacts? </t>
  </si>
  <si>
    <t>Outcome Measures</t>
  </si>
  <si>
    <t>Measure</t>
  </si>
  <si>
    <t>Indicator</t>
  </si>
  <si>
    <t>Target</t>
  </si>
  <si>
    <t>Total</t>
  </si>
  <si>
    <t>Hispanic</t>
  </si>
  <si>
    <t>White</t>
  </si>
  <si>
    <t>Black or African American</t>
  </si>
  <si>
    <t>Asian</t>
  </si>
  <si>
    <t>Native Hawaiian or Other Pacific Islander</t>
  </si>
  <si>
    <t>American Indian or Alaska Native</t>
  </si>
  <si>
    <t>N</t>
  </si>
  <si>
    <t>%</t>
  </si>
  <si>
    <t>Increased Positive Parenting Practices</t>
  </si>
  <si>
    <t> % of primary caregivers with children in the target level age range whose caregiver-child interaction was assessed using a validated tool.</t>
  </si>
  <si>
    <t>% of infants (among mothers who enrolled in home visiting prenatally before 37 weeks) who are born preterm following program enrollment.​ </t>
  </si>
  <si>
    <t>&lt;15%</t>
  </si>
  <si>
    <t xml:space="preserve">% of infants who were given breastmilk at birth. </t>
  </si>
  <si>
    <t xml:space="preserve">% of infants who were given any amount of breastmilk at 6 months of age. </t>
  </si>
  <si>
    <t>Improved Child Health and Development</t>
  </si>
  <si>
    <t>% of children enrolled in home visiting with a timely screen for developmental delays using the ASQ</t>
  </si>
  <si>
    <t>% of children enrolled in home visiting with a positive screen for developmental delays (measured using the ASQ) who receive services in a timely manner.   </t>
  </si>
  <si>
    <t>% of primary caregivers enrolled in home visiting for at least three months who were screened for depression within 3 months of enrollment OR 3 months of delivery (for those enrolled prenatally).    </t>
  </si>
  <si>
    <t>% of primary caregivers referred to services for a positive screen for depression who receive one or more service contacts.                      </t>
  </si>
  <si>
    <r>
      <t xml:space="preserve">Note on “N” Columns:
</t>
    </r>
    <r>
      <rPr>
        <sz val="11"/>
        <color theme="1"/>
        <rFont val="Calibri"/>
        <family val="2"/>
        <scheme val="minor"/>
      </rPr>
      <t>For each racial and ethnic group, the “N” represents the number of children or caregivers from that group who were eligible for the specific outcome measure. Eligibility varies by metric and may be limited to participants who meet certain conditions (e.g., children over 6 months, caregivers enrolled at least 3 months, or participants who completed specific screenings). Percentages are calculated only from the eligible subgroup within each demographic category.</t>
    </r>
  </si>
  <si>
    <t>Percent</t>
  </si>
  <si>
    <t>Provider Received and Maintained Required Training.  </t>
  </si>
  <si>
    <t xml:space="preserve">% of Nurse Home Visitors who have completed initial education. </t>
  </si>
  <si>
    <t xml:space="preserve">% of Nurse Supervisors who have completed initial education. </t>
  </si>
  <si>
    <t>Provider Meets Staffing Qualification Requirements. </t>
  </si>
  <si>
    <t xml:space="preserve">% of Nurse Home Visitors who have a minimum of a BSN. </t>
  </si>
  <si>
    <t xml:space="preserve">% of Nurse Supervisors who have a minimum of a BSN. </t>
  </si>
  <si>
    <t xml:space="preserve">% of home visitors who have a Nurse Supervisor. </t>
  </si>
  <si>
    <t>Meets Supervisor to Nurse Home Visitor Ratio Requirements</t>
  </si>
  <si>
    <t xml:space="preserve">% of full-time Nurse Supervisors who provide supervision to no more than eight individual Nurse Home Visitors. </t>
  </si>
  <si>
    <t>Counties</t>
  </si>
  <si>
    <t>Today's Date</t>
  </si>
  <si>
    <t>Start of Quarter</t>
  </si>
  <si>
    <t>End of Quarter</t>
  </si>
  <si>
    <t xml:space="preserve">Alameda  </t>
  </si>
  <si>
    <t xml:space="preserve">Alpine  </t>
  </si>
  <si>
    <t xml:space="preserve">Amador  </t>
  </si>
  <si>
    <t xml:space="preserve">Butte  </t>
  </si>
  <si>
    <t xml:space="preserve">Colusa  </t>
  </si>
  <si>
    <t xml:space="preserve">Contra Costa  </t>
  </si>
  <si>
    <t xml:space="preserve">Del Norte  </t>
  </si>
  <si>
    <t xml:space="preserve">El Dorado  </t>
  </si>
  <si>
    <t xml:space="preserve">Fresno  </t>
  </si>
  <si>
    <t xml:space="preserve">Glenn  </t>
  </si>
  <si>
    <t xml:space="preserve">Humboldt  </t>
  </si>
  <si>
    <t xml:space="preserve">Imperial  </t>
  </si>
  <si>
    <t xml:space="preserve">Inyo  </t>
  </si>
  <si>
    <t xml:space="preserve">Kern  </t>
  </si>
  <si>
    <t xml:space="preserve">Kings  </t>
  </si>
  <si>
    <t xml:space="preserve">Lake  </t>
  </si>
  <si>
    <t xml:space="preserve">Lassen  </t>
  </si>
  <si>
    <t xml:space="preserve">Los Angeles  </t>
  </si>
  <si>
    <t xml:space="preserve">Madera  </t>
  </si>
  <si>
    <t xml:space="preserve">Marin  </t>
  </si>
  <si>
    <t xml:space="preserve">Mariposa  </t>
  </si>
  <si>
    <t xml:space="preserve">Mendocino  </t>
  </si>
  <si>
    <t xml:space="preserve">Merced  </t>
  </si>
  <si>
    <t xml:space="preserve">Modoc  </t>
  </si>
  <si>
    <t xml:space="preserve">Mono  </t>
  </si>
  <si>
    <t xml:space="preserve">Monterey  </t>
  </si>
  <si>
    <t xml:space="preserve">Napa  </t>
  </si>
  <si>
    <t xml:space="preserve">Nevada  </t>
  </si>
  <si>
    <t xml:space="preserve">Orange  </t>
  </si>
  <si>
    <t xml:space="preserve">Placer  </t>
  </si>
  <si>
    <t xml:space="preserve">Plumas  </t>
  </si>
  <si>
    <t xml:space="preserve">Riverside  </t>
  </si>
  <si>
    <t xml:space="preserve">Sacramento  </t>
  </si>
  <si>
    <t xml:space="preserve">San Benito  </t>
  </si>
  <si>
    <t xml:space="preserve">San Bernardino  </t>
  </si>
  <si>
    <t xml:space="preserve">San Diego  </t>
  </si>
  <si>
    <t xml:space="preserve">San Francisco  </t>
  </si>
  <si>
    <t xml:space="preserve">San Joaquin  </t>
  </si>
  <si>
    <t xml:space="preserve">San Luis Obispo  </t>
  </si>
  <si>
    <t xml:space="preserve">San Mateo  </t>
  </si>
  <si>
    <t xml:space="preserve">Santa Barbara  </t>
  </si>
  <si>
    <t xml:space="preserve">Santa Clara  </t>
  </si>
  <si>
    <t xml:space="preserve">Santa Cruz  </t>
  </si>
  <si>
    <t xml:space="preserve">Shasta  </t>
  </si>
  <si>
    <t xml:space="preserve">Sierra  </t>
  </si>
  <si>
    <t xml:space="preserve">Siskiyou  </t>
  </si>
  <si>
    <t xml:space="preserve">Solano  </t>
  </si>
  <si>
    <t xml:space="preserve">Sonoma  </t>
  </si>
  <si>
    <t xml:space="preserve">Stanislaus  </t>
  </si>
  <si>
    <t xml:space="preserve">Sutter  </t>
  </si>
  <si>
    <t xml:space="preserve">Tehama  </t>
  </si>
  <si>
    <t xml:space="preserve">Trinity  </t>
  </si>
  <si>
    <t xml:space="preserve">Tulare  </t>
  </si>
  <si>
    <t xml:space="preserve">Tuolumne  </t>
  </si>
  <si>
    <t xml:space="preserve">Ventura  </t>
  </si>
  <si>
    <t xml:space="preserve">Yolo  </t>
  </si>
  <si>
    <t xml:space="preserve">Yuba  </t>
  </si>
  <si>
    <r>
      <rPr>
        <b/>
        <i/>
        <sz val="11"/>
        <rFont val="Calibri"/>
        <family val="2"/>
        <scheme val="minor"/>
      </rPr>
      <t>Instructions for Completing the Spreadsheet</t>
    </r>
    <r>
      <rPr>
        <i/>
        <sz val="11"/>
        <rFont val="Calibri"/>
        <family val="2"/>
        <scheme val="minor"/>
      </rPr>
      <t xml:space="preserve">
Please enter all staff names and employment dates here. Use the dropdown menus where provided to ensure consistent responses and hover over cells to view notes for specific guidance on each field. Follow the flow of the spreadsheet, ensuring that cells dependent on a prior answer are completed appropriately. If a cell does not apply based on the answer to the previous cell, leave it blank and move to the next applicable field. Conditional formatting has been applied to some cells. If you encounter any issues with formatting or dropdown selections, reach out to the CDSS FFPS team for assistance: FFPSApreventionservices@dss.ca.gov</t>
    </r>
  </si>
  <si>
    <r>
      <rPr>
        <b/>
        <i/>
        <sz val="11"/>
        <color rgb="FF7F7F7F"/>
        <rFont val="Calibri"/>
        <family val="2"/>
        <scheme val="minor"/>
      </rPr>
      <t>Instructions for Completing the Spreadsheet</t>
    </r>
    <r>
      <rPr>
        <i/>
        <sz val="11"/>
        <color rgb="FF7F7F7F"/>
        <rFont val="Calibri"/>
        <family val="2"/>
        <scheme val="minor"/>
      </rPr>
      <t xml:space="preserve">
Enter information about home visitors education and supervisor assignment here. The table should pre-populate with all home visitors employed during the quarter selected on the cover sheet.  Use the dropdown menus where provided to ensure consistent responses and hover over cells to view notes for specific guidance on each field. Follow the flow of the spreadsheet, ensuring that cells dependent on a prior answer are completed appropriately. If a cell does not apply based on the answer to the previous cell, leave it blank and move to the next applicable field. Conditional formatting has been applied to some cells.  If you encounter any issues with formatting or dropdown selections, reach out to the CDSS FFPS team for assistance: FFPSApreventionservices@dss.ca.gov.</t>
    </r>
  </si>
  <si>
    <r>
      <rPr>
        <b/>
        <i/>
        <sz val="11"/>
        <color rgb="FF7F7F7F"/>
        <rFont val="Calibri"/>
        <family val="2"/>
        <scheme val="minor"/>
      </rPr>
      <t>Instructions for Completing the Spreadsheet</t>
    </r>
    <r>
      <rPr>
        <i/>
        <sz val="11"/>
        <color rgb="FF7F7F7F"/>
        <rFont val="Calibri"/>
        <family val="2"/>
        <scheme val="minor"/>
      </rPr>
      <t xml:space="preserve">
Enter information about supervisor education and staffing levels here. The table should pre-populate with all supervisors employed during the quarter selected on the cover sheet.Use the dropdown menus where provided to ensure consistent responses and hover over cells to view notes for specific guidance on each field. Follow the flow of the spreadsheet, ensuring that cells dependent on a prior answer are completed appropriately. If a cell does not apply based on the answer to the previous cell, leave it blank and move to the next applicable field. Conditional formatting has been applied to some cells.  If you encounter any issues with formatting or dropdown selections, reach out to the CDSS FFPS team for assistance: FFPSApreventionservices@dss.ca.gov.</t>
    </r>
  </si>
  <si>
    <r>
      <rPr>
        <b/>
        <i/>
        <sz val="11"/>
        <color rgb="FF7F7F7F"/>
        <rFont val="Calibri"/>
        <family val="2"/>
        <scheme val="minor"/>
      </rPr>
      <t xml:space="preserve">Instructions for Completing the Spreadsheet </t>
    </r>
    <r>
      <rPr>
        <b/>
        <i/>
        <sz val="11"/>
        <color rgb="FFFF0000"/>
        <rFont val="Calibri"/>
        <family val="2"/>
        <scheme val="minor"/>
      </rPr>
      <t>(For Family First Title IV-E children/families only and following the child's birth)</t>
    </r>
    <r>
      <rPr>
        <b/>
        <i/>
        <sz val="11"/>
        <color rgb="FF7F7F7F"/>
        <rFont val="Calibri"/>
        <family val="2"/>
        <scheme val="minor"/>
      </rPr>
      <t xml:space="preserve">
</t>
    </r>
    <r>
      <rPr>
        <i/>
        <sz val="11"/>
        <color rgb="FF7F7F7F"/>
        <rFont val="Calibri"/>
        <family val="2"/>
        <scheme val="minor"/>
      </rPr>
      <t xml:space="preserve"> Use the dropdown menus where provided to ensure consistent responses and hover over cells to view notes for specific guidance on each field. Follow the flow of the spreadsheet, ensuring that cells dependent on a prior answer are completed appropriately. If a cell does not apply based on the answer to the previous cell, leave it blank and move to the next applicable field. Conditional formatting has been applied to some cells. If you encounter any issues with formatting or dropdown selections, reach out to the CDSS FFPS team for assistance: FFPSApreventionservices@dss.ca.gov</t>
    </r>
    <r>
      <rPr>
        <i/>
        <sz val="11"/>
        <color rgb="FF7F7F7F"/>
        <rFont val="Calibri"/>
        <family val="2"/>
        <scheme val="minor"/>
      </rPr>
      <t>.</t>
    </r>
  </si>
  <si>
    <r>
      <rPr>
        <b/>
        <sz val="12"/>
        <color rgb="FF000000"/>
        <rFont val="Calibri"/>
        <family val="2"/>
      </rPr>
      <t>Instructions for Completing the Spreadsheet</t>
    </r>
    <r>
      <rPr>
        <b/>
        <sz val="11"/>
        <color rgb="FF000000"/>
        <rFont val="Calibri"/>
        <family val="2"/>
      </rPr>
      <t xml:space="preserve">
</t>
    </r>
    <r>
      <rPr>
        <sz val="10"/>
        <color rgb="FF000000"/>
        <rFont val="Calibri"/>
        <family val="2"/>
      </rPr>
      <t xml:space="preserve">Each quarter, one person from the county or community-based organization should complete row 3 of this cover sheet. Fill in every column. </t>
    </r>
    <r>
      <rPr>
        <b/>
        <sz val="10"/>
        <color rgb="FF000000"/>
        <rFont val="Calibri"/>
        <family val="2"/>
      </rPr>
      <t>Update the Report Quarter each time you report to keep the aggregate outcome and fidelity data accurate. Do not add more rows to this sheet.</t>
    </r>
    <r>
      <rPr>
        <sz val="10"/>
        <color rgb="FF000000"/>
        <rFont val="Calibri"/>
        <family val="2"/>
      </rPr>
      <t xml:space="preserve">  If you encounter any issues with formatting or dropdown selections, reach out to the CDSS FFPS team for assistance: FFPSApreventionservices@dss.ca.gov. </t>
    </r>
    <r>
      <rPr>
        <b/>
        <sz val="10"/>
        <color rgb="FF000000"/>
        <rFont val="Calibri"/>
        <family val="2"/>
      </rPr>
      <t>To keep a copy of your aggregate data for each quarter, save a copy of the "Outcomes Aggregate" and "Fidelity Aggregate" sheets. These sheets will overwrite whenever you add new data.</t>
    </r>
  </si>
  <si>
    <t>January-March</t>
  </si>
  <si>
    <t>Start of Reporting Period</t>
  </si>
  <si>
    <t>End of Reporting Period</t>
  </si>
  <si>
    <t>Karuk Tribe</t>
  </si>
  <si>
    <t>Yurok Tribe</t>
  </si>
  <si>
    <t>Name of agency providing BSFT to FFPSA candidates</t>
  </si>
  <si>
    <t>Name of site providing BSFT to FFPSA candidates</t>
  </si>
  <si>
    <t>Report Type</t>
  </si>
  <si>
    <t>What month do you want the report period to start in?</t>
  </si>
  <si>
    <t>What year do you want the report period to start in?</t>
  </si>
  <si>
    <t>Reporting Period Start Date</t>
  </si>
  <si>
    <t>Reporting Period End Date</t>
  </si>
  <si>
    <r>
      <t xml:space="preserve">This sheet will populate automatically based on the data entered in the "Fidelity" spreadsheet. Be sure to choose the correct reporting period on the Cover Sheet tab. If you encounter any issues with formatting or dropdown selections, reach out to the CDSS FFPS team for assistance: FFPSApreventionservices@dss.ca.gov. To keep a copy of your aggregate fidelity data for each reporting period, save a copy of this sheet and "Outcomes_Aggregate". These sheets will overwrite whenever you add new data.
</t>
    </r>
    <r>
      <rPr>
        <sz val="11"/>
        <color rgb="FFFF0000"/>
        <rFont val="Calibri"/>
        <family val="2"/>
        <scheme val="minor"/>
      </rPr>
      <t>Reminder: The CDSS/CARES biannual templates are completed every six months. Providers are responsible for uploading their own model fidelity and outcomes documentation via the FFPSA portal in CARES. 
To prepare the biannual template:
1. For data due on March 31: Set the reporting period to begin September 01 of the prior year and end February 28th, (29th on leap years) of the current year.
2. For data due on October 31: Set the reporting period to begin March 01 of the current year and end August 31st, of the current year.
3. Use the numbers in the "Percent" columns on this spreadsheet for the outcomes on the biannual template.</t>
    </r>
  </si>
  <si>
    <r>
      <t xml:space="preserve">This sheet will populate automatically based on the data entered in the "Outcomes" spreadsheet. Be sure to choose the correct reporting period on the Cover Sheet tab. Please review the notes in the "n" columns which describe who the n refers to.  If you encounter any issues with formatting or dropdown selections, reach out to the CDSS FFPS team for assistance: FFPSApreventionservices@dss.ca.gov. To keep a copy of your aggregate data for each reporting period, save a copy of this sheet and "Fidelity Aggregate". These sheets will overwrite whenever you add new data.
</t>
    </r>
    <r>
      <rPr>
        <sz val="11"/>
        <color rgb="FFFF0000"/>
        <rFont val="Calibri"/>
        <family val="2"/>
        <scheme val="minor"/>
      </rPr>
      <t>Reminder: The CDSS/CARES biannual templates are completed every six months. Providers are responsible for uploading their own model fidelity and outcomes documentation via the FFPSA portal in CARES. 
To prepare the biannual template:
1. For data due on March 31: Set the reporting period to begin September 01 of the prior year and end February 28th, (29th on leap years) of the current year.
2. For data due on October 31: Set the reporting period to begin March 01 of the current year and end August 31st, of the current year.
3. Use the numbers in the "Total" columns on this spreadsheet for the outcomes on the biannual template.</t>
    </r>
  </si>
  <si>
    <t>Child Age at End of Report Period in months</t>
  </si>
  <si>
    <t>Was this child open during the report period?</t>
  </si>
  <si>
    <t>Is the screening for developmental delays up-to-date based on the child's age at the end of the report period?</t>
  </si>
  <si>
    <t>Months Open at End of Report Period</t>
  </si>
  <si>
    <t xml:space="preserve">Name of most recent home visitor working with family </t>
  </si>
  <si>
    <r>
      <rPr>
        <b/>
        <sz val="11"/>
        <color rgb="FF000000"/>
        <rFont val="Calibri"/>
        <family val="2"/>
      </rPr>
      <t>Instructions for Completing the Spreadsheet</t>
    </r>
    <r>
      <rPr>
        <sz val="11"/>
        <color rgb="FF000000"/>
        <rFont val="Calibri"/>
        <family val="2"/>
      </rPr>
      <t xml:space="preserve">
Each report period, one person from the county or community-based organization should complete row 3 of this cover sheet. Fill in every column. </t>
    </r>
    <r>
      <rPr>
        <b/>
        <sz val="11"/>
        <color rgb="FF000000"/>
        <rFont val="Calibri"/>
        <family val="2"/>
      </rPr>
      <t xml:space="preserve">Update the </t>
    </r>
    <r>
      <rPr>
        <b/>
        <i/>
        <sz val="11"/>
        <color rgb="FF000000"/>
        <rFont val="Calibri"/>
        <family val="2"/>
      </rPr>
      <t>Report Type, month you want the report period to start in</t>
    </r>
    <r>
      <rPr>
        <b/>
        <sz val="11"/>
        <color rgb="FF000000"/>
        <rFont val="Calibri"/>
        <family val="2"/>
      </rPr>
      <t xml:space="preserve">, and </t>
    </r>
    <r>
      <rPr>
        <b/>
        <i/>
        <sz val="11"/>
        <color rgb="FF000000"/>
        <rFont val="Calibri"/>
        <family val="2"/>
      </rPr>
      <t>year you want the report period to start in</t>
    </r>
    <r>
      <rPr>
        <b/>
        <sz val="11"/>
        <color rgb="FF000000"/>
        <rFont val="Calibri"/>
        <family val="2"/>
      </rPr>
      <t xml:space="preserve">, each time you report to keep the aggregate outcome and fidelity data accurate. Do not add more rows to this sheet. </t>
    </r>
    <r>
      <rPr>
        <sz val="11"/>
        <color rgb="FF000000"/>
        <rFont val="Calibri"/>
        <family val="2"/>
      </rPr>
      <t xml:space="preserve"> If you encounter any issues with formatting or dropdown selections, reach out to the CDSS FFPS team for assistance: FFPSApreventionservices@dss.ca.gov. </t>
    </r>
    <r>
      <rPr>
        <b/>
        <sz val="11"/>
        <color rgb="FF000000"/>
        <rFont val="Calibri"/>
        <family val="2"/>
      </rPr>
      <t xml:space="preserve">To keep a copy of your aggregate data for each reporting period, save a copy of the "Outcomes Aggregate", "Fidelity-MICA Scores" or "Fidelity-MITI Scores" and "Fidelity Training" sheets. These sheets will overwrite whenever you add new data.
</t>
    </r>
    <r>
      <rPr>
        <b/>
        <sz val="11"/>
        <color rgb="FFFF0000"/>
        <rFont val="Calibri"/>
        <family val="2"/>
      </rPr>
      <t>Reminder: The CDSS/CARES biannual templates are completed every six months and emailed to the CDSS FFPS team in March and October.</t>
    </r>
    <r>
      <rPr>
        <b/>
        <sz val="11"/>
        <color rgb="FF000000"/>
        <rFont val="Calibri"/>
        <family val="2"/>
      </rPr>
      <t xml:space="preserve">
</t>
    </r>
    <r>
      <rPr>
        <b/>
        <sz val="11"/>
        <color rgb="FFFF0000"/>
        <rFont val="Calibri"/>
        <family val="2"/>
      </rPr>
      <t xml:space="preserve">To prepare the biannual template:
1. For data due in March: Set the reporting period to begin September 01 of the prior year and end February 28th, (29th on leap years) of the current year.
2. For data due in October: Set the reporting period to begin March 01 of the current year and end August 31st, of the current year.
</t>
    </r>
    <r>
      <rPr>
        <i/>
        <sz val="11"/>
        <color rgb="FF000000"/>
        <rFont val="Calibri"/>
        <family val="2"/>
      </rPr>
      <t>Version Date: 05/15/26</t>
    </r>
  </si>
  <si>
    <t>February</t>
  </si>
  <si>
    <t>Quarterly</t>
  </si>
  <si>
    <t xml:space="preserve">% of infants who are born with a low birth weight (&lt; 5.5lb or 2,500g). </t>
  </si>
  <si>
    <t xml:space="preserve">Was the infant born with a low birth weight (&lt; 5.5lb or 2,500g)?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</si>
</sst>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1"/>
      <color theme="1"/>
      <name val="Calibri"/>
      <family val="2"/>
      <scheme val="minor"/>
    </font>
    <font>
      <sz val="11"/>
      <color theme="1"/>
      <name val="Calibri"/>
      <family val="2"/>
      <scheme val="minor"/>
    </font>
    <font>
      <sz val="11"/>
      <color rgb="FF006100"/>
      <name val="Calibri"/>
      <family val="2"/>
      <scheme val="minor"/>
    </font>
    <font>
      <sz val="11"/>
      <color rgb="FF9C57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6"/>
      <color theme="1"/>
      <name val="Cambria"/>
      <family val="2"/>
      <scheme val="major"/>
    </font>
    <font>
      <b/>
      <i/>
      <sz val="11"/>
      <color rgb="FF7F7F7F"/>
      <name val="Calibri"/>
      <family val="2"/>
      <scheme val="minor"/>
    </font>
    <font>
      <b/>
      <sz val="14"/>
      <color theme="1"/>
      <name val="Calibri"/>
      <family val="2"/>
      <scheme val="minor"/>
    </font>
    <font>
      <sz val="14"/>
      <color theme="1"/>
      <name val="Calibri"/>
      <family val="2"/>
      <scheme val="minor"/>
    </font>
    <font>
      <sz val="12"/>
      <color theme="1"/>
      <name val="Calibri"/>
      <family val="2"/>
      <scheme val="minor"/>
    </font>
    <font>
      <sz val="11"/>
      <name val="Calibri"/>
      <family val="2"/>
      <scheme val="minor"/>
    </font>
    <font>
      <b/>
      <sz val="11"/>
      <name val="Calibri"/>
      <family val="2"/>
      <scheme val="minor"/>
    </font>
    <font>
      <sz val="9"/>
      <color indexed="81"/>
      <name val="Tahoma"/>
      <family val="2"/>
    </font>
    <font>
      <sz val="11"/>
      <color theme="8" tint="-0.249977111117893"/>
      <name val="Calibri"/>
      <family val="2"/>
      <scheme val="minor"/>
    </font>
    <font>
      <b/>
      <sz val="11"/>
      <color theme="1"/>
      <name val="Calibri"/>
      <family val="2"/>
      <scheme val="minor"/>
    </font>
    <font>
      <sz val="8"/>
      <name val="Calibri"/>
      <family val="2"/>
      <scheme val="minor"/>
    </font>
    <font>
      <i/>
      <sz val="11"/>
      <color theme="1"/>
      <name val="Cambria"/>
      <family val="2"/>
      <scheme val="major"/>
    </font>
    <font>
      <b/>
      <i/>
      <sz val="11"/>
      <color rgb="FFFF0000"/>
      <name val="Calibri"/>
      <family val="2"/>
      <scheme val="minor"/>
    </font>
    <font>
      <b/>
      <i/>
      <sz val="11"/>
      <name val="Calibri"/>
      <family val="2"/>
      <scheme val="minor"/>
    </font>
    <font>
      <i/>
      <sz val="11"/>
      <name val="Calibri"/>
      <family val="2"/>
      <scheme val="minor"/>
    </font>
    <font>
      <b/>
      <sz val="14"/>
      <color theme="0"/>
      <name val="Calibri"/>
      <family val="2"/>
      <scheme val="minor"/>
    </font>
    <font>
      <b/>
      <sz val="11"/>
      <color rgb="FF000000"/>
      <name val="Calibri"/>
      <family val="2"/>
    </font>
    <font>
      <sz val="11"/>
      <color rgb="FF000000"/>
      <name val="Calibri"/>
      <family val="2"/>
    </font>
    <font>
      <b/>
      <sz val="12"/>
      <color rgb="FF000000"/>
      <name val="Calibri"/>
      <family val="2"/>
    </font>
    <font>
      <sz val="10"/>
      <color rgb="FF000000"/>
      <name val="Calibri"/>
      <family val="2"/>
    </font>
    <font>
      <b/>
      <sz val="10"/>
      <color rgb="FF000000"/>
      <name val="Calibri"/>
      <family val="2"/>
    </font>
    <font>
      <sz val="11"/>
      <color rgb="FF000000"/>
      <name val="Calibri"/>
      <family val="2"/>
      <scheme val="minor"/>
    </font>
    <font>
      <b/>
      <i/>
      <sz val="11"/>
      <color rgb="FF000000"/>
      <name val="Calibri"/>
      <family val="2"/>
    </font>
    <font>
      <b/>
      <sz val="11"/>
      <color rgb="FFFF0000"/>
      <name val="Calibri"/>
      <family val="2"/>
    </font>
    <font>
      <sz val="11"/>
      <color rgb="FFFF0000"/>
      <name val="Calibri"/>
      <family val="2"/>
      <scheme val="minor"/>
    </font>
    <font>
      <i/>
      <sz val="11"/>
      <color rgb="FF000000"/>
      <name val="Calibri"/>
      <family val="2"/>
    </font>
  </fonts>
  <fills count="28">
    <fill>
      <patternFill patternType="none"/>
    </fill>
    <fill>
      <patternFill patternType="gray125"/>
    </fill>
    <fill>
      <patternFill patternType="solid">
        <fgColor rgb="FFC6EFCE"/>
      </patternFill>
    </fill>
    <fill>
      <patternFill patternType="solid">
        <fgColor rgb="FFFFEB9C"/>
      </patternFill>
    </fill>
    <fill>
      <patternFill patternType="solid">
        <fgColor rgb="FFA5A5A5"/>
      </patternFill>
    </fill>
    <fill>
      <patternFill patternType="solid">
        <fgColor theme="4" tint="0.59999389629810485"/>
        <bgColor indexed="65"/>
      </patternFill>
    </fill>
    <fill>
      <patternFill patternType="solid">
        <fgColor theme="6"/>
      </patternFill>
    </fill>
    <fill>
      <patternFill patternType="solid">
        <fgColor theme="7"/>
      </patternFill>
    </fill>
    <fill>
      <patternFill patternType="solid">
        <fgColor theme="7" tint="0.79998168889431442"/>
        <bgColor indexed="65"/>
      </patternFill>
    </fill>
    <fill>
      <patternFill patternType="solid">
        <fgColor theme="8"/>
      </patternFill>
    </fill>
    <fill>
      <patternFill patternType="solid">
        <fgColor theme="0" tint="-0.14999847407452621"/>
        <bgColor theme="0" tint="-0.14999847407452621"/>
      </patternFill>
    </fill>
    <fill>
      <patternFill patternType="solid">
        <fgColor rgb="FFFFFF00"/>
        <bgColor indexed="64"/>
      </patternFill>
    </fill>
    <fill>
      <patternFill patternType="solid">
        <fgColor theme="8" tint="0.79998168889431442"/>
        <bgColor theme="8" tint="0.79998168889431442"/>
      </patternFill>
    </fill>
    <fill>
      <patternFill patternType="solid">
        <fgColor theme="4"/>
      </patternFill>
    </fill>
    <fill>
      <patternFill patternType="solid">
        <fgColor theme="8" tint="0.39997558519241921"/>
        <bgColor indexed="65"/>
      </patternFill>
    </fill>
    <fill>
      <patternFill patternType="solid">
        <fgColor theme="0" tint="-0.14999847407452621"/>
        <bgColor indexed="64"/>
      </patternFill>
    </fill>
    <fill>
      <patternFill patternType="solid">
        <fgColor theme="0"/>
        <bgColor theme="0" tint="-0.14999847407452621"/>
      </patternFill>
    </fill>
    <fill>
      <patternFill patternType="solid">
        <fgColor theme="8"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0" tint="-0.14996795556505021"/>
        <bgColor indexed="64"/>
      </patternFill>
    </fill>
    <fill>
      <patternFill patternType="solid">
        <fgColor rgb="FFFFCCFF"/>
        <bgColor rgb="FFFFCCFF"/>
      </patternFill>
    </fill>
    <fill>
      <patternFill patternType="solid">
        <fgColor rgb="FFFFFFCC"/>
        <bgColor rgb="FFFFFFCC"/>
      </patternFill>
    </fill>
    <fill>
      <patternFill patternType="solid">
        <fgColor theme="6" tint="0.79998168889431442"/>
        <bgColor indexed="65"/>
      </patternFill>
    </fill>
    <fill>
      <patternFill patternType="solid">
        <fgColor theme="9" tint="0.79998168889431442"/>
        <bgColor indexed="65"/>
      </patternFill>
    </fill>
    <fill>
      <patternFill patternType="solid">
        <fgColor theme="1"/>
        <bgColor indexed="64"/>
      </patternFill>
    </fill>
    <fill>
      <patternFill patternType="solid">
        <fgColor theme="6"/>
        <bgColor indexed="64"/>
      </patternFill>
    </fill>
    <fill>
      <patternFill patternType="solid">
        <fgColor theme="9" tint="0.79998168889431442"/>
        <bgColor indexed="64"/>
      </patternFill>
    </fill>
  </fills>
  <borders count="50">
    <border>
      <left/>
      <right/>
      <top/>
      <bottom/>
      <diagonal/>
    </border>
    <border>
      <left style="double">
        <color rgb="FF3F3F3F"/>
      </left>
      <right style="double">
        <color rgb="FF3F3F3F"/>
      </right>
      <top style="double">
        <color rgb="FF3F3F3F"/>
      </top>
      <bottom style="double">
        <color rgb="FF3F3F3F"/>
      </bottom>
      <diagonal/>
    </border>
    <border>
      <left style="thin">
        <color theme="8" tint="0.79998168889431442"/>
      </left>
      <right/>
      <top/>
      <bottom/>
      <diagonal/>
    </border>
    <border>
      <left style="thin">
        <color theme="8" tint="0.79998168889431442"/>
      </left>
      <right style="thin">
        <color theme="8" tint="0.79998168889431442"/>
      </right>
      <top style="thin">
        <color theme="8" tint="0.79998168889431442"/>
      </top>
      <bottom/>
      <diagonal/>
    </border>
    <border>
      <left style="thin">
        <color theme="8" tint="0.79998168889431442"/>
      </left>
      <right/>
      <top style="thin">
        <color theme="8" tint="0.79998168889431442"/>
      </top>
      <bottom/>
      <diagonal/>
    </border>
    <border>
      <left style="medium">
        <color theme="8" tint="0.79998168889431442"/>
      </left>
      <right/>
      <top style="medium">
        <color theme="8" tint="0.79998168889431442"/>
      </top>
      <bottom style="medium">
        <color theme="8" tint="0.79998168889431442"/>
      </bottom>
      <diagonal/>
    </border>
    <border>
      <left/>
      <right/>
      <top style="medium">
        <color theme="8" tint="0.79998168889431442"/>
      </top>
      <bottom style="medium">
        <color theme="8" tint="0.79998168889431442"/>
      </bottom>
      <diagonal/>
    </border>
    <border>
      <left style="medium">
        <color theme="8" tint="0.79998168889431442"/>
      </left>
      <right style="thin">
        <color theme="8" tint="0.79998168889431442"/>
      </right>
      <top/>
      <bottom style="thin">
        <color theme="8" tint="0.79998168889431442"/>
      </bottom>
      <diagonal/>
    </border>
    <border>
      <left style="thin">
        <color theme="8" tint="0.79998168889431442"/>
      </left>
      <right style="medium">
        <color theme="8" tint="0.79998168889431442"/>
      </right>
      <top/>
      <bottom style="thin">
        <color theme="8" tint="0.79998168889431442"/>
      </bottom>
      <diagonal/>
    </border>
    <border>
      <left/>
      <right/>
      <top/>
      <bottom style="thin">
        <color theme="8" tint="0.79998168889431442"/>
      </bottom>
      <diagonal/>
    </border>
    <border>
      <left style="medium">
        <color theme="8" tint="0.79998168889431442"/>
      </left>
      <right style="thin">
        <color theme="8" tint="0.79998168889431442"/>
      </right>
      <top style="thin">
        <color theme="8" tint="0.79998168889431442"/>
      </top>
      <bottom style="thin">
        <color theme="8" tint="0.79998168889431442"/>
      </bottom>
      <diagonal/>
    </border>
    <border>
      <left style="thin">
        <color theme="8" tint="0.79998168889431442"/>
      </left>
      <right style="medium">
        <color theme="8" tint="0.79998168889431442"/>
      </right>
      <top style="thin">
        <color theme="8" tint="0.79998168889431442"/>
      </top>
      <bottom style="thin">
        <color theme="8" tint="0.79998168889431442"/>
      </bottom>
      <diagonal/>
    </border>
    <border>
      <left/>
      <right/>
      <top style="thin">
        <color theme="8" tint="0.79998168889431442"/>
      </top>
      <bottom style="thin">
        <color theme="8" tint="0.79998168889431442"/>
      </bottom>
      <diagonal/>
    </border>
    <border>
      <left style="medium">
        <color theme="8" tint="0.79998168889431442"/>
      </left>
      <right style="thin">
        <color theme="8" tint="0.79998168889431442"/>
      </right>
      <top style="thin">
        <color theme="8" tint="0.79998168889431442"/>
      </top>
      <bottom style="medium">
        <color theme="8" tint="0.79998168889431442"/>
      </bottom>
      <diagonal/>
    </border>
    <border>
      <left style="thin">
        <color theme="8" tint="0.79998168889431442"/>
      </left>
      <right style="medium">
        <color theme="8" tint="0.79998168889431442"/>
      </right>
      <top style="thin">
        <color theme="8" tint="0.79998168889431442"/>
      </top>
      <bottom style="medium">
        <color theme="8" tint="0.79998168889431442"/>
      </bottom>
      <diagonal/>
    </border>
    <border>
      <left/>
      <right/>
      <top style="thin">
        <color theme="8" tint="0.79998168889431442"/>
      </top>
      <bottom style="medium">
        <color theme="8" tint="0.79998168889431442"/>
      </bottom>
      <diagonal/>
    </border>
    <border>
      <left style="medium">
        <color theme="8" tint="0.79998168889431442"/>
      </left>
      <right/>
      <top style="thin">
        <color theme="8" tint="0.79998168889431442"/>
      </top>
      <bottom/>
      <diagonal/>
    </border>
    <border>
      <left/>
      <right/>
      <top style="thin">
        <color theme="8" tint="0.79998168889431442"/>
      </top>
      <bottom/>
      <diagonal/>
    </border>
    <border>
      <left style="medium">
        <color theme="8" tint="0.79998168889431442"/>
      </left>
      <right/>
      <top style="medium">
        <color theme="8" tint="0.79998168889431442"/>
      </top>
      <bottom/>
      <diagonal/>
    </border>
    <border>
      <left style="thin">
        <color theme="8" tint="0.79998168889431442"/>
      </left>
      <right/>
      <top style="medium">
        <color theme="8" tint="0.79998168889431442"/>
      </top>
      <bottom/>
      <diagonal/>
    </border>
    <border>
      <left/>
      <right/>
      <top style="medium">
        <color theme="8" tint="0.79998168889431442"/>
      </top>
      <bottom/>
      <diagonal/>
    </border>
    <border>
      <left style="double">
        <color rgb="FF3F3F3F"/>
      </left>
      <right/>
      <top style="double">
        <color rgb="FF3F3F3F"/>
      </top>
      <bottom/>
      <diagonal/>
    </border>
    <border>
      <left/>
      <right style="thin">
        <color theme="8" tint="0.79998168889431442"/>
      </right>
      <top style="thin">
        <color theme="8" tint="0.79998168889431442"/>
      </top>
      <bottom/>
      <diagonal/>
    </border>
    <border>
      <left/>
      <right/>
      <top style="double">
        <color rgb="FF3F3F3F"/>
      </top>
      <bottom/>
      <diagonal/>
    </border>
    <border>
      <left/>
      <right/>
      <top/>
      <bottom style="thin">
        <color theme="1"/>
      </bottom>
      <diagonal/>
    </border>
    <border>
      <left style="medium">
        <color theme="8" tint="0.79998168889431442"/>
      </left>
      <right/>
      <top style="thin">
        <color theme="8"/>
      </top>
      <bottom/>
      <diagonal/>
    </border>
    <border>
      <left style="thin">
        <color theme="8" tint="0.79998168889431442"/>
      </left>
      <right/>
      <top style="thin">
        <color theme="8"/>
      </top>
      <bottom/>
      <diagonal/>
    </border>
    <border>
      <left style="medium">
        <color theme="8" tint="0.79998168889431442"/>
      </left>
      <right/>
      <top style="thin">
        <color theme="8" tint="0.79998168889431442"/>
      </top>
      <bottom style="thin">
        <color theme="8" tint="0.79998168889431442"/>
      </bottom>
      <diagonal/>
    </border>
    <border>
      <left style="thin">
        <color theme="8" tint="0.79998168889431442"/>
      </left>
      <right/>
      <top style="thin">
        <color theme="8" tint="0.79998168889431442"/>
      </top>
      <bottom style="thin">
        <color theme="8" tint="0.79998168889431442"/>
      </bottom>
      <diagonal/>
    </border>
    <border>
      <left style="thin">
        <color theme="8" tint="0.79998168889431442"/>
      </left>
      <right/>
      <top style="thin">
        <color theme="8" tint="0.79998168889431442"/>
      </top>
      <bottom style="thin">
        <color theme="8"/>
      </bottom>
      <diagonal/>
    </border>
    <border>
      <left style="double">
        <color rgb="FF3F3F3F"/>
      </left>
      <right/>
      <top/>
      <bottom/>
      <diagonal/>
    </border>
    <border>
      <left/>
      <right style="medium">
        <color theme="8" tint="0.79998168889431442"/>
      </right>
      <top style="medium">
        <color theme="8" tint="0.79998168889431442"/>
      </top>
      <bottom/>
      <diagonal/>
    </border>
    <border>
      <left/>
      <right/>
      <top style="medium">
        <color theme="8" tint="0.79998168889431442"/>
      </top>
      <bottom style="thin">
        <color theme="8" tint="0.79998168889431442"/>
      </bottom>
      <diagonal/>
    </border>
    <border>
      <left style="medium">
        <color theme="8" tint="0.79998168889431442"/>
      </left>
      <right/>
      <top/>
      <bottom/>
      <diagonal/>
    </border>
    <border>
      <left/>
      <right style="thin">
        <color theme="8" tint="0.79998168889431442"/>
      </right>
      <top style="thin">
        <color theme="8" tint="0.79998168889431442"/>
      </top>
      <bottom style="thin">
        <color theme="8" tint="0.79998168889431442"/>
      </bottom>
      <diagonal/>
    </border>
    <border>
      <left style="medium">
        <color theme="8" tint="0.79998168889431442"/>
      </left>
      <right/>
      <top/>
      <bottom style="medium">
        <color theme="8" tint="0.79998168889431442"/>
      </bottom>
      <diagonal/>
    </border>
    <border>
      <left/>
      <right style="thin">
        <color theme="8" tint="0.79998168889431442"/>
      </right>
      <top style="thin">
        <color theme="8" tint="0.79998168889431442"/>
      </top>
      <bottom style="medium">
        <color theme="8" tint="0.79998168889431442"/>
      </bottom>
      <diagonal/>
    </border>
    <border>
      <left style="medium">
        <color theme="8" tint="0.79998168889431442"/>
      </left>
      <right/>
      <top style="medium">
        <color theme="8" tint="0.79998168889431442"/>
      </top>
      <bottom style="thin">
        <color theme="8" tint="0.79998168889431442"/>
      </bottom>
      <diagonal/>
    </border>
    <border>
      <left/>
      <right style="medium">
        <color theme="8" tint="0.79998168889431442"/>
      </right>
      <top style="medium">
        <color theme="8" tint="0.79998168889431442"/>
      </top>
      <bottom style="thin">
        <color theme="8" tint="0.79998168889431442"/>
      </bottom>
      <diagonal/>
    </border>
    <border>
      <left style="medium">
        <color theme="8" tint="0.79998168889431442"/>
      </left>
      <right/>
      <top style="thin">
        <color theme="8" tint="0.79998168889431442"/>
      </top>
      <bottom style="medium">
        <color theme="8" tint="0.79998168889431442"/>
      </bottom>
      <diagonal/>
    </border>
    <border>
      <left/>
      <right style="medium">
        <color theme="8" tint="0.79998168889431442"/>
      </right>
      <top style="thin">
        <color theme="8" tint="0.79998168889431442"/>
      </top>
      <bottom style="medium">
        <color theme="8" tint="0.79998168889431442"/>
      </bottom>
      <diagonal/>
    </border>
    <border>
      <left style="thin">
        <color theme="8" tint="0.79998168889431442"/>
      </left>
      <right style="medium">
        <color theme="8" tint="0.79998168889431442"/>
      </right>
      <top style="thin">
        <color theme="8" tint="0.79998168889431442"/>
      </top>
      <bottom/>
      <diagonal/>
    </border>
    <border>
      <left/>
      <right style="thin">
        <color theme="8" tint="0.79998168889431442"/>
      </right>
      <top style="medium">
        <color theme="8" tint="0.79998168889431442"/>
      </top>
      <bottom style="thin">
        <color theme="8" tint="0.79998168889431442"/>
      </bottom>
      <diagonal/>
    </border>
    <border>
      <left style="thin">
        <color theme="8" tint="0.79998168889431442"/>
      </left>
      <right/>
      <top style="medium">
        <color theme="8" tint="0.79998168889431442"/>
      </top>
      <bottom style="thin">
        <color theme="8" tint="0.79998168889431442"/>
      </bottom>
      <diagonal/>
    </border>
    <border>
      <left style="thin">
        <color theme="8" tint="0.79998168889431442"/>
      </left>
      <right/>
      <top style="thin">
        <color theme="8" tint="0.79998168889431442"/>
      </top>
      <bottom style="medium">
        <color theme="8" tint="0.79998168889431442"/>
      </bottom>
      <diagonal/>
    </border>
    <border>
      <left/>
      <right style="medium">
        <color theme="8" tint="0.79998168889431442"/>
      </right>
      <top style="thin">
        <color theme="8" tint="0.79998168889431442"/>
      </top>
      <bottom style="thin">
        <color theme="8" tint="0.79998168889431442"/>
      </bottom>
      <diagonal/>
    </border>
    <border>
      <left style="thin">
        <color theme="8" tint="0.79998168889431442"/>
      </left>
      <right/>
      <top style="medium">
        <color theme="8" tint="0.79998168889431442"/>
      </top>
      <bottom style="medium">
        <color theme="8" tint="0.79998168889431442"/>
      </bottom>
      <diagonal/>
    </border>
    <border>
      <left/>
      <right/>
      <top/>
      <bottom style="medium">
        <color theme="8" tint="0.7999816888943144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bottom style="thin">
        <color theme="0" tint="-0.249977111117893"/>
      </bottom>
      <diagonal/>
    </border>
  </borders>
  <cellStyleXfs count="16">
    <xf numFmtId="0" fontId="0" fillId="0" borderId="0"/>
    <xf numFmtId="0" fontId="3" fillId="2" borderId="0" applyNumberFormat="0" applyBorder="0" applyAlignment="0" applyProtection="0"/>
    <xf numFmtId="0" fontId="4" fillId="3" borderId="0" applyNumberFormat="0" applyBorder="0" applyAlignment="0" applyProtection="0"/>
    <xf numFmtId="0" fontId="5" fillId="4" borderId="1" applyNumberFormat="0" applyAlignment="0" applyProtection="0"/>
    <xf numFmtId="0" fontId="6" fillId="0" borderId="0" applyNumberFormat="0" applyFill="0" applyBorder="0" applyAlignment="0" applyProtection="0"/>
    <xf numFmtId="0" fontId="2"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2" fillId="8" borderId="0" applyNumberFormat="0" applyBorder="0" applyAlignment="0" applyProtection="0"/>
    <xf numFmtId="0" fontId="7" fillId="9" borderId="0" applyNumberFormat="0" applyBorder="0" applyAlignment="0" applyProtection="0"/>
    <xf numFmtId="0" fontId="7" fillId="13" borderId="0" applyNumberFormat="0" applyBorder="0" applyAlignment="0" applyProtection="0"/>
    <xf numFmtId="0" fontId="2" fillId="14" borderId="0" applyNumberFormat="0" applyBorder="0" applyAlignment="0" applyProtection="0"/>
    <xf numFmtId="9" fontId="2" fillId="0" borderId="0" applyFont="0" applyFill="0" applyBorder="0" applyAlignment="0" applyProtection="0"/>
    <xf numFmtId="0" fontId="2" fillId="23" borderId="0" applyNumberFormat="0" applyBorder="0" applyAlignment="0" applyProtection="0"/>
    <xf numFmtId="0" fontId="2" fillId="24" borderId="0" applyNumberFormat="0" applyBorder="0" applyAlignment="0" applyProtection="0"/>
    <xf numFmtId="1" fontId="2" fillId="25" borderId="0" applyFont="0" applyBorder="0" applyProtection="0">
      <protection locked="0"/>
    </xf>
  </cellStyleXfs>
  <cellXfs count="277">
    <xf numFmtId="0" fontId="0" fillId="0" borderId="0" xfId="0"/>
    <xf numFmtId="0" fontId="0" fillId="0" borderId="10" xfId="0" applyBorder="1" applyProtection="1">
      <protection locked="0"/>
    </xf>
    <xf numFmtId="0" fontId="0" fillId="0" borderId="11" xfId="0" applyBorder="1" applyProtection="1">
      <protection locked="0"/>
    </xf>
    <xf numFmtId="0" fontId="0" fillId="0" borderId="12" xfId="0" applyBorder="1" applyProtection="1">
      <protection locked="0"/>
    </xf>
    <xf numFmtId="0" fontId="0" fillId="0" borderId="0" xfId="0" applyProtection="1">
      <protection locked="0"/>
    </xf>
    <xf numFmtId="2" fontId="0" fillId="0" borderId="0" xfId="0" applyNumberFormat="1"/>
    <xf numFmtId="0" fontId="16" fillId="12" borderId="16" xfId="0" applyFont="1" applyFill="1" applyBorder="1" applyProtection="1">
      <protection locked="0"/>
    </xf>
    <xf numFmtId="0" fontId="14" fillId="0" borderId="25" xfId="0" applyFont="1" applyBorder="1" applyAlignment="1" applyProtection="1">
      <alignment horizontal="left" vertical="center" wrapText="1"/>
      <protection locked="0"/>
    </xf>
    <xf numFmtId="1" fontId="0" fillId="10" borderId="16" xfId="0" applyNumberFormat="1" applyFill="1" applyBorder="1" applyAlignment="1" applyProtection="1">
      <alignment wrapText="1"/>
      <protection locked="0"/>
    </xf>
    <xf numFmtId="0" fontId="0" fillId="10" borderId="4" xfId="0" applyFill="1" applyBorder="1" applyProtection="1">
      <protection locked="0"/>
    </xf>
    <xf numFmtId="0" fontId="0" fillId="10" borderId="16" xfId="0" applyFill="1" applyBorder="1" applyProtection="1">
      <protection locked="0"/>
    </xf>
    <xf numFmtId="0" fontId="0" fillId="10" borderId="17" xfId="0" applyFill="1" applyBorder="1" applyProtection="1">
      <protection locked="0"/>
    </xf>
    <xf numFmtId="14" fontId="0" fillId="10" borderId="17" xfId="0" applyNumberFormat="1" applyFill="1" applyBorder="1" applyProtection="1">
      <protection locked="0"/>
    </xf>
    <xf numFmtId="0" fontId="0" fillId="10" borderId="4" xfId="0" applyFill="1" applyBorder="1" applyAlignment="1" applyProtection="1">
      <alignment horizontal="center"/>
      <protection locked="0"/>
    </xf>
    <xf numFmtId="0" fontId="0" fillId="10" borderId="16" xfId="0" applyFill="1" applyBorder="1" applyAlignment="1" applyProtection="1">
      <alignment horizontal="center"/>
      <protection locked="0"/>
    </xf>
    <xf numFmtId="0" fontId="0" fillId="10" borderId="3" xfId="0" applyFill="1" applyBorder="1" applyAlignment="1" applyProtection="1">
      <alignment horizontal="center"/>
      <protection locked="0"/>
    </xf>
    <xf numFmtId="1" fontId="0" fillId="0" borderId="16" xfId="0" applyNumberFormat="1" applyBorder="1" applyProtection="1">
      <protection locked="0"/>
    </xf>
    <xf numFmtId="0" fontId="0" fillId="0" borderId="4" xfId="0" applyBorder="1" applyProtection="1">
      <protection locked="0"/>
    </xf>
    <xf numFmtId="0" fontId="0" fillId="0" borderId="16" xfId="0" applyBorder="1" applyProtection="1">
      <protection locked="0"/>
    </xf>
    <xf numFmtId="0" fontId="0" fillId="0" borderId="17" xfId="0" applyBorder="1" applyProtection="1">
      <protection locked="0"/>
    </xf>
    <xf numFmtId="14" fontId="0" fillId="0" borderId="17" xfId="0" applyNumberFormat="1" applyBorder="1" applyProtection="1">
      <protection locked="0"/>
    </xf>
    <xf numFmtId="0" fontId="0" fillId="0" borderId="4" xfId="0" applyBorder="1" applyAlignment="1" applyProtection="1">
      <alignment horizontal="center"/>
      <protection locked="0"/>
    </xf>
    <xf numFmtId="0" fontId="0" fillId="0" borderId="16" xfId="0" applyBorder="1" applyAlignment="1" applyProtection="1">
      <alignment horizontal="center"/>
      <protection locked="0"/>
    </xf>
    <xf numFmtId="0" fontId="0" fillId="0" borderId="3" xfId="0" applyBorder="1" applyAlignment="1" applyProtection="1">
      <alignment horizontal="center"/>
      <protection locked="0"/>
    </xf>
    <xf numFmtId="1" fontId="0" fillId="10" borderId="16" xfId="0" applyNumberFormat="1" applyFill="1" applyBorder="1" applyProtection="1">
      <protection locked="0"/>
    </xf>
    <xf numFmtId="1" fontId="0" fillId="10" borderId="20" xfId="0" applyNumberFormat="1" applyFill="1" applyBorder="1" applyProtection="1">
      <protection locked="0"/>
    </xf>
    <xf numFmtId="0" fontId="0" fillId="10" borderId="20" xfId="0" applyFill="1" applyBorder="1" applyProtection="1">
      <protection locked="0"/>
    </xf>
    <xf numFmtId="14" fontId="0" fillId="10" borderId="20" xfId="0" applyNumberFormat="1" applyFill="1" applyBorder="1" applyProtection="1">
      <protection locked="0"/>
    </xf>
    <xf numFmtId="1" fontId="0" fillId="0" borderId="0" xfId="0" applyNumberFormat="1" applyProtection="1">
      <protection locked="0"/>
    </xf>
    <xf numFmtId="14" fontId="0" fillId="0" borderId="0" xfId="0" applyNumberFormat="1" applyProtection="1">
      <protection locked="0"/>
    </xf>
    <xf numFmtId="2" fontId="0" fillId="0" borderId="0" xfId="0" applyNumberFormat="1" applyProtection="1">
      <protection locked="0"/>
    </xf>
    <xf numFmtId="1" fontId="0" fillId="10" borderId="0" xfId="0" applyNumberFormat="1" applyFill="1" applyProtection="1">
      <protection locked="0"/>
    </xf>
    <xf numFmtId="0" fontId="0" fillId="10" borderId="0" xfId="0" applyFill="1" applyProtection="1">
      <protection locked="0"/>
    </xf>
    <xf numFmtId="14" fontId="0" fillId="10" borderId="0" xfId="0" applyNumberFormat="1" applyFill="1" applyProtection="1">
      <protection locked="0"/>
    </xf>
    <xf numFmtId="0" fontId="17" fillId="0" borderId="0" xfId="0" applyFont="1" applyProtection="1">
      <protection locked="0"/>
    </xf>
    <xf numFmtId="14" fontId="0" fillId="0" borderId="12" xfId="0" applyNumberFormat="1" applyBorder="1" applyProtection="1">
      <protection locked="0"/>
    </xf>
    <xf numFmtId="14" fontId="0" fillId="16" borderId="17" xfId="0" applyNumberFormat="1" applyFill="1" applyBorder="1" applyProtection="1">
      <protection locked="0"/>
    </xf>
    <xf numFmtId="0" fontId="17" fillId="0" borderId="5" xfId="0" applyFont="1" applyBorder="1" applyAlignment="1">
      <alignment horizontal="right" vertical="top" wrapText="1"/>
    </xf>
    <xf numFmtId="0" fontId="19" fillId="0" borderId="6" xfId="0" applyFont="1" applyBorder="1" applyAlignment="1">
      <alignment vertical="top" wrapText="1"/>
    </xf>
    <xf numFmtId="0" fontId="19" fillId="0" borderId="32" xfId="0" applyFont="1" applyBorder="1" applyAlignment="1">
      <alignment vertical="top" wrapText="1"/>
    </xf>
    <xf numFmtId="10" fontId="17" fillId="0" borderId="32" xfId="12" applyNumberFormat="1" applyFont="1" applyBorder="1" applyAlignment="1">
      <alignment horizontal="center" vertical="center"/>
    </xf>
    <xf numFmtId="0" fontId="19" fillId="0" borderId="12" xfId="0" applyFont="1" applyBorder="1" applyAlignment="1">
      <alignment vertical="top" wrapText="1"/>
    </xf>
    <xf numFmtId="0" fontId="19" fillId="0" borderId="15" xfId="0" applyFont="1" applyBorder="1" applyAlignment="1">
      <alignment vertical="top" wrapText="1"/>
    </xf>
    <xf numFmtId="10" fontId="0" fillId="0" borderId="38" xfId="12" applyNumberFormat="1" applyFont="1" applyBorder="1" applyAlignment="1">
      <alignment horizontal="center" vertical="center"/>
    </xf>
    <xf numFmtId="10" fontId="0" fillId="0" borderId="40" xfId="12" applyNumberFormat="1" applyFont="1" applyBorder="1" applyAlignment="1">
      <alignment horizontal="center" vertical="center"/>
    </xf>
    <xf numFmtId="0" fontId="17" fillId="0" borderId="41" xfId="0" applyFont="1" applyBorder="1" applyAlignment="1">
      <alignment horizontal="center" vertical="center"/>
    </xf>
    <xf numFmtId="10" fontId="0" fillId="0" borderId="45" xfId="12" applyNumberFormat="1" applyFont="1" applyBorder="1" applyAlignment="1">
      <alignment horizontal="center" vertical="center"/>
    </xf>
    <xf numFmtId="0" fontId="17" fillId="0" borderId="5" xfId="0" applyFont="1" applyBorder="1" applyAlignment="1">
      <alignment vertical="top" wrapText="1"/>
    </xf>
    <xf numFmtId="10" fontId="0" fillId="0" borderId="6" xfId="12" applyNumberFormat="1" applyFont="1" applyBorder="1" applyAlignment="1">
      <alignment horizontal="center" vertical="center"/>
    </xf>
    <xf numFmtId="1" fontId="2" fillId="0" borderId="43" xfId="12" applyNumberFormat="1" applyFont="1" applyBorder="1" applyAlignment="1">
      <alignment horizontal="center" vertical="center"/>
    </xf>
    <xf numFmtId="1" fontId="2" fillId="0" borderId="0" xfId="12" applyNumberFormat="1" applyFont="1" applyBorder="1" applyAlignment="1">
      <alignment horizontal="center" vertical="center"/>
    </xf>
    <xf numFmtId="1" fontId="2" fillId="0" borderId="9" xfId="12" applyNumberFormat="1" applyFont="1" applyBorder="1" applyAlignment="1">
      <alignment horizontal="center" vertical="center"/>
    </xf>
    <xf numFmtId="1" fontId="2" fillId="0" borderId="12" xfId="12" applyNumberFormat="1" applyFont="1" applyBorder="1" applyAlignment="1">
      <alignment horizontal="center" vertical="center"/>
    </xf>
    <xf numFmtId="1" fontId="2" fillId="0" borderId="15" xfId="12" applyNumberFormat="1" applyFont="1" applyBorder="1" applyAlignment="1">
      <alignment horizontal="center" vertical="center"/>
    </xf>
    <xf numFmtId="1" fontId="2" fillId="0" borderId="47" xfId="12" applyNumberFormat="1" applyFont="1" applyBorder="1" applyAlignment="1">
      <alignment horizontal="center" vertical="center"/>
    </xf>
    <xf numFmtId="9" fontId="0" fillId="0" borderId="43" xfId="12" applyFont="1" applyBorder="1" applyAlignment="1">
      <alignment horizontal="center" vertical="center"/>
    </xf>
    <xf numFmtId="9" fontId="0" fillId="0" borderId="28" xfId="12" applyFont="1" applyBorder="1" applyAlignment="1">
      <alignment horizontal="center" vertical="center"/>
    </xf>
    <xf numFmtId="9" fontId="0" fillId="0" borderId="44" xfId="12" applyFont="1" applyBorder="1" applyAlignment="1">
      <alignment horizontal="center" vertical="center"/>
    </xf>
    <xf numFmtId="9" fontId="0" fillId="0" borderId="46" xfId="12" applyFont="1" applyBorder="1" applyAlignment="1">
      <alignment horizontal="center" vertical="center"/>
    </xf>
    <xf numFmtId="0" fontId="0" fillId="18" borderId="6" xfId="12" applyNumberFormat="1" applyFont="1" applyFill="1" applyBorder="1" applyAlignment="1">
      <alignment horizontal="center" vertical="center"/>
    </xf>
    <xf numFmtId="9" fontId="0" fillId="18" borderId="6" xfId="12" applyFont="1" applyFill="1" applyBorder="1" applyAlignment="1">
      <alignment horizontal="center" vertical="center"/>
    </xf>
    <xf numFmtId="1" fontId="0" fillId="18" borderId="6" xfId="12" applyNumberFormat="1" applyFont="1" applyFill="1" applyBorder="1" applyAlignment="1">
      <alignment horizontal="center" vertical="center"/>
    </xf>
    <xf numFmtId="9" fontId="0" fillId="18" borderId="20" xfId="12" applyFont="1" applyFill="1" applyBorder="1" applyAlignment="1">
      <alignment horizontal="center" vertical="center"/>
    </xf>
    <xf numFmtId="9" fontId="0" fillId="18" borderId="32" xfId="12" applyFont="1" applyFill="1" applyBorder="1" applyAlignment="1">
      <alignment horizontal="center" vertical="center"/>
    </xf>
    <xf numFmtId="9" fontId="0" fillId="18" borderId="0" xfId="0" applyNumberFormat="1" applyFill="1" applyAlignment="1">
      <alignment horizontal="center" vertical="center"/>
    </xf>
    <xf numFmtId="9" fontId="0" fillId="18" borderId="15" xfId="12" applyFont="1" applyFill="1" applyBorder="1" applyAlignment="1">
      <alignment horizontal="center" vertical="center"/>
    </xf>
    <xf numFmtId="0" fontId="0" fillId="19" borderId="6" xfId="12" applyNumberFormat="1" applyFont="1" applyFill="1" applyBorder="1" applyAlignment="1">
      <alignment horizontal="center" vertical="center"/>
    </xf>
    <xf numFmtId="9" fontId="0" fillId="19" borderId="6" xfId="12" applyFont="1" applyFill="1" applyBorder="1" applyAlignment="1">
      <alignment horizontal="center" vertical="center"/>
    </xf>
    <xf numFmtId="1" fontId="0" fillId="19" borderId="6" xfId="12" applyNumberFormat="1" applyFont="1" applyFill="1" applyBorder="1" applyAlignment="1">
      <alignment horizontal="center" vertical="center"/>
    </xf>
    <xf numFmtId="1" fontId="2" fillId="19" borderId="32" xfId="12" applyNumberFormat="1" applyFont="1" applyFill="1" applyBorder="1" applyAlignment="1">
      <alignment horizontal="center" vertical="center"/>
    </xf>
    <xf numFmtId="1" fontId="0" fillId="19" borderId="15" xfId="12" applyNumberFormat="1" applyFont="1" applyFill="1" applyBorder="1" applyAlignment="1">
      <alignment horizontal="center" vertical="center"/>
    </xf>
    <xf numFmtId="9" fontId="0" fillId="19" borderId="32" xfId="12" applyFont="1" applyFill="1" applyBorder="1" applyAlignment="1">
      <alignment horizontal="center" vertical="center"/>
    </xf>
    <xf numFmtId="9" fontId="0" fillId="19" borderId="40" xfId="12" applyFont="1" applyFill="1" applyBorder="1" applyAlignment="1">
      <alignment horizontal="center" vertical="center"/>
    </xf>
    <xf numFmtId="1" fontId="2" fillId="18" borderId="15" xfId="12" applyNumberFormat="1" applyFont="1" applyFill="1" applyBorder="1" applyAlignment="1">
      <alignment horizontal="center" vertical="center"/>
    </xf>
    <xf numFmtId="1" fontId="2" fillId="18" borderId="32" xfId="12" applyNumberFormat="1" applyFont="1" applyFill="1" applyBorder="1" applyAlignment="1">
      <alignment horizontal="center" vertical="center"/>
    </xf>
    <xf numFmtId="0" fontId="0" fillId="17" borderId="6" xfId="12" applyNumberFormat="1" applyFont="1" applyFill="1" applyBorder="1" applyAlignment="1">
      <alignment horizontal="center" vertical="center"/>
    </xf>
    <xf numFmtId="1" fontId="0" fillId="17" borderId="6" xfId="12" applyNumberFormat="1" applyFont="1" applyFill="1" applyBorder="1" applyAlignment="1">
      <alignment horizontal="center" vertical="center"/>
    </xf>
    <xf numFmtId="9" fontId="0" fillId="17" borderId="6" xfId="12" applyFont="1" applyFill="1" applyBorder="1" applyAlignment="1">
      <alignment horizontal="center" vertical="center"/>
    </xf>
    <xf numFmtId="1" fontId="2" fillId="17" borderId="15" xfId="12" applyNumberFormat="1" applyFont="1" applyFill="1" applyBorder="1" applyAlignment="1">
      <alignment horizontal="center" vertical="center"/>
    </xf>
    <xf numFmtId="1" fontId="2" fillId="17" borderId="32" xfId="12" applyNumberFormat="1" applyFont="1" applyFill="1" applyBorder="1" applyAlignment="1">
      <alignment horizontal="center" vertical="center"/>
    </xf>
    <xf numFmtId="0" fontId="0" fillId="20" borderId="6" xfId="12" applyNumberFormat="1" applyFont="1" applyFill="1" applyBorder="1" applyAlignment="1">
      <alignment horizontal="center" vertical="center"/>
    </xf>
    <xf numFmtId="1" fontId="0" fillId="20" borderId="6" xfId="12" applyNumberFormat="1" applyFont="1" applyFill="1" applyBorder="1" applyAlignment="1">
      <alignment horizontal="center" vertical="center"/>
    </xf>
    <xf numFmtId="9" fontId="0" fillId="20" borderId="6" xfId="12" applyFont="1" applyFill="1" applyBorder="1" applyAlignment="1">
      <alignment horizontal="center" vertical="center"/>
    </xf>
    <xf numFmtId="1" fontId="0" fillId="20" borderId="0" xfId="0" applyNumberFormat="1" applyFill="1" applyAlignment="1">
      <alignment horizontal="center" vertical="center"/>
    </xf>
    <xf numFmtId="10" fontId="0" fillId="20" borderId="0" xfId="0" applyNumberFormat="1" applyFill="1" applyAlignment="1">
      <alignment horizontal="center" vertical="center"/>
    </xf>
    <xf numFmtId="1" fontId="0" fillId="21" borderId="0" xfId="0" applyNumberFormat="1" applyFill="1" applyAlignment="1">
      <alignment horizontal="center" vertical="center"/>
    </xf>
    <xf numFmtId="0" fontId="0" fillId="21" borderId="6" xfId="12" applyNumberFormat="1" applyFont="1" applyFill="1" applyBorder="1" applyAlignment="1">
      <alignment horizontal="center" vertical="center"/>
    </xf>
    <xf numFmtId="9" fontId="0" fillId="21" borderId="6" xfId="12" applyFont="1" applyFill="1" applyBorder="1" applyAlignment="1">
      <alignment horizontal="center" vertical="center"/>
    </xf>
    <xf numFmtId="1" fontId="0" fillId="21" borderId="6" xfId="12" applyNumberFormat="1" applyFont="1" applyFill="1" applyBorder="1" applyAlignment="1">
      <alignment horizontal="center" vertical="center"/>
    </xf>
    <xf numFmtId="9" fontId="0" fillId="21" borderId="20" xfId="12" applyFont="1" applyFill="1" applyBorder="1" applyAlignment="1">
      <alignment horizontal="center" vertical="center"/>
    </xf>
    <xf numFmtId="1" fontId="2" fillId="21" borderId="32" xfId="12" applyNumberFormat="1" applyFont="1" applyFill="1" applyBorder="1" applyAlignment="1">
      <alignment horizontal="center" vertical="center"/>
    </xf>
    <xf numFmtId="9" fontId="0" fillId="21" borderId="32" xfId="12" applyFont="1" applyFill="1" applyBorder="1" applyAlignment="1">
      <alignment horizontal="center" vertical="center"/>
    </xf>
    <xf numFmtId="1" fontId="2" fillId="21" borderId="15" xfId="12" applyNumberFormat="1" applyFont="1" applyFill="1" applyBorder="1" applyAlignment="1">
      <alignment horizontal="center" vertical="center"/>
    </xf>
    <xf numFmtId="9" fontId="0" fillId="21" borderId="0" xfId="0" applyNumberFormat="1" applyFill="1" applyAlignment="1">
      <alignment horizontal="center" vertical="center"/>
    </xf>
    <xf numFmtId="1" fontId="0" fillId="21" borderId="0" xfId="12" applyNumberFormat="1" applyFont="1" applyFill="1" applyBorder="1" applyAlignment="1">
      <alignment horizontal="center" vertical="center"/>
    </xf>
    <xf numFmtId="9" fontId="0" fillId="21" borderId="40" xfId="12" applyFont="1" applyFill="1" applyBorder="1" applyAlignment="1">
      <alignment horizontal="center" vertical="center"/>
    </xf>
    <xf numFmtId="0" fontId="0" fillId="22" borderId="6" xfId="12" applyNumberFormat="1" applyFont="1" applyFill="1" applyBorder="1" applyAlignment="1">
      <alignment horizontal="center" vertical="center"/>
    </xf>
    <xf numFmtId="1" fontId="0" fillId="22" borderId="6" xfId="12" applyNumberFormat="1" applyFont="1" applyFill="1" applyBorder="1" applyAlignment="1">
      <alignment horizontal="center" vertical="center"/>
    </xf>
    <xf numFmtId="9" fontId="0" fillId="22" borderId="6" xfId="12" applyFont="1" applyFill="1" applyBorder="1" applyAlignment="1">
      <alignment horizontal="center" vertical="center"/>
    </xf>
    <xf numFmtId="10" fontId="0" fillId="22" borderId="20" xfId="12" applyNumberFormat="1" applyFont="1" applyFill="1" applyBorder="1" applyAlignment="1">
      <alignment horizontal="center" vertical="center"/>
    </xf>
    <xf numFmtId="0" fontId="17" fillId="18" borderId="20" xfId="0" applyFont="1" applyFill="1" applyBorder="1" applyAlignment="1">
      <alignment horizontal="center" vertical="center" wrapText="1"/>
    </xf>
    <xf numFmtId="0" fontId="17" fillId="19" borderId="20" xfId="0" applyFont="1" applyFill="1" applyBorder="1" applyAlignment="1">
      <alignment horizontal="center" vertical="center" wrapText="1"/>
    </xf>
    <xf numFmtId="0" fontId="17" fillId="19" borderId="31" xfId="0" applyFont="1" applyFill="1" applyBorder="1" applyAlignment="1">
      <alignment horizontal="center" vertical="center" wrapText="1"/>
    </xf>
    <xf numFmtId="0" fontId="17" fillId="17" borderId="0" xfId="0" applyFont="1" applyFill="1" applyAlignment="1">
      <alignment horizontal="center" vertical="center" wrapText="1"/>
    </xf>
    <xf numFmtId="0" fontId="17" fillId="21" borderId="0" xfId="0" applyFont="1" applyFill="1" applyAlignment="1">
      <alignment horizontal="center" vertical="center" wrapText="1"/>
    </xf>
    <xf numFmtId="0" fontId="0" fillId="20" borderId="0" xfId="0" applyFill="1" applyAlignment="1">
      <alignment horizontal="center" vertical="center"/>
    </xf>
    <xf numFmtId="1" fontId="2" fillId="20" borderId="32" xfId="12" applyNumberFormat="1" applyFont="1" applyFill="1" applyBorder="1" applyAlignment="1">
      <alignment horizontal="center" vertical="center"/>
    </xf>
    <xf numFmtId="1" fontId="2" fillId="19" borderId="15" xfId="12" applyNumberFormat="1" applyFont="1" applyFill="1" applyBorder="1" applyAlignment="1">
      <alignment horizontal="center" vertical="center"/>
    </xf>
    <xf numFmtId="1" fontId="2" fillId="20" borderId="15" xfId="12" applyNumberFormat="1" applyFont="1" applyFill="1" applyBorder="1" applyAlignment="1">
      <alignment horizontal="center" vertical="center"/>
    </xf>
    <xf numFmtId="1" fontId="2" fillId="22" borderId="15" xfId="12" applyNumberFormat="1" applyFont="1" applyFill="1" applyBorder="1" applyAlignment="1">
      <alignment horizontal="center" vertical="center"/>
    </xf>
    <xf numFmtId="9" fontId="0" fillId="17" borderId="32" xfId="12" applyFont="1" applyFill="1" applyBorder="1" applyAlignment="1">
      <alignment horizontal="center" vertical="center"/>
    </xf>
    <xf numFmtId="0" fontId="2" fillId="8" borderId="0" xfId="8" applyAlignment="1" applyProtection="1">
      <alignment horizontal="right"/>
      <protection locked="0"/>
    </xf>
    <xf numFmtId="0" fontId="10" fillId="0" borderId="0" xfId="0" applyFont="1" applyAlignment="1" applyProtection="1">
      <alignment horizontal="right"/>
      <protection locked="0"/>
    </xf>
    <xf numFmtId="0" fontId="11" fillId="0" borderId="0" xfId="0" applyFont="1" applyProtection="1">
      <protection locked="0"/>
    </xf>
    <xf numFmtId="0" fontId="7" fillId="13" borderId="7" xfId="10" applyBorder="1" applyAlignment="1" applyProtection="1">
      <alignment horizontal="left" vertical="center" wrapText="1"/>
      <protection locked="0"/>
    </xf>
    <xf numFmtId="0" fontId="7" fillId="13" borderId="9" xfId="10" applyBorder="1" applyAlignment="1" applyProtection="1">
      <alignment horizontal="left" vertical="center" wrapText="1"/>
      <protection locked="0"/>
    </xf>
    <xf numFmtId="0" fontId="13" fillId="11" borderId="9" xfId="0" applyFont="1" applyFill="1" applyBorder="1" applyAlignment="1" applyProtection="1">
      <alignment horizontal="left" vertical="center" wrapText="1"/>
      <protection locked="0"/>
    </xf>
    <xf numFmtId="0" fontId="7" fillId="13" borderId="8" xfId="10" applyBorder="1" applyAlignment="1" applyProtection="1">
      <alignment horizontal="left" vertical="center" wrapText="1"/>
      <protection locked="0"/>
    </xf>
    <xf numFmtId="0" fontId="13" fillId="0" borderId="0" xfId="0" applyFont="1" applyProtection="1">
      <protection locked="0"/>
    </xf>
    <xf numFmtId="0" fontId="7" fillId="13" borderId="5" xfId="10" applyBorder="1" applyAlignment="1" applyProtection="1">
      <alignment horizontal="center" vertical="center" wrapText="1"/>
      <protection locked="0"/>
    </xf>
    <xf numFmtId="0" fontId="12" fillId="0" borderId="0" xfId="0" applyFont="1" applyAlignment="1" applyProtection="1">
      <alignment vertical="center" wrapText="1"/>
      <protection locked="0"/>
    </xf>
    <xf numFmtId="0" fontId="14" fillId="0" borderId="26" xfId="0" applyFont="1" applyBorder="1" applyAlignment="1" applyProtection="1">
      <alignment horizontal="left" vertical="center" wrapText="1"/>
      <protection locked="0"/>
    </xf>
    <xf numFmtId="0" fontId="16" fillId="12" borderId="4" xfId="0" applyFont="1" applyFill="1" applyBorder="1" applyAlignment="1" applyProtection="1">
      <alignment horizontal="center" vertical="center"/>
      <protection locked="0"/>
    </xf>
    <xf numFmtId="0" fontId="16" fillId="12" borderId="16" xfId="0" applyFont="1" applyFill="1" applyBorder="1" applyAlignment="1" applyProtection="1">
      <alignment horizontal="center" vertical="center"/>
      <protection locked="0"/>
    </xf>
    <xf numFmtId="0" fontId="16" fillId="0" borderId="4" xfId="0" applyFont="1" applyBorder="1" applyAlignment="1" applyProtection="1">
      <alignment horizontal="center" vertical="center"/>
      <protection locked="0"/>
    </xf>
    <xf numFmtId="0" fontId="16" fillId="0" borderId="16" xfId="0" applyFont="1" applyBorder="1" applyAlignment="1" applyProtection="1">
      <alignment horizontal="center" vertical="center"/>
      <protection locked="0"/>
    </xf>
    <xf numFmtId="0" fontId="16" fillId="0" borderId="4" xfId="0" applyFont="1" applyBorder="1" applyAlignment="1" applyProtection="1">
      <alignment horizontal="center"/>
      <protection locked="0"/>
    </xf>
    <xf numFmtId="0" fontId="16" fillId="12" borderId="4" xfId="0" applyFont="1" applyFill="1" applyBorder="1" applyAlignment="1" applyProtection="1">
      <alignment horizontal="center"/>
      <protection locked="0"/>
    </xf>
    <xf numFmtId="0" fontId="16" fillId="12" borderId="19" xfId="0" applyFont="1" applyFill="1" applyBorder="1" applyProtection="1">
      <protection locked="0"/>
    </xf>
    <xf numFmtId="0" fontId="16" fillId="12" borderId="18" xfId="0" applyFont="1" applyFill="1" applyBorder="1" applyProtection="1">
      <protection locked="0"/>
    </xf>
    <xf numFmtId="0" fontId="16" fillId="0" borderId="4" xfId="0" applyFont="1" applyBorder="1" applyProtection="1">
      <protection locked="0"/>
    </xf>
    <xf numFmtId="0" fontId="16" fillId="0" borderId="16" xfId="0" applyFont="1" applyBorder="1" applyProtection="1">
      <protection locked="0"/>
    </xf>
    <xf numFmtId="0" fontId="16" fillId="12" borderId="4" xfId="0" applyFont="1" applyFill="1" applyBorder="1" applyProtection="1">
      <protection locked="0"/>
    </xf>
    <xf numFmtId="0" fontId="16" fillId="0" borderId="28" xfId="0" applyFont="1" applyBorder="1" applyProtection="1">
      <protection locked="0"/>
    </xf>
    <xf numFmtId="0" fontId="16" fillId="0" borderId="27" xfId="0" applyFont="1" applyBorder="1" applyProtection="1">
      <protection locked="0"/>
    </xf>
    <xf numFmtId="0" fontId="16" fillId="0" borderId="29" xfId="0" applyFont="1" applyBorder="1" applyAlignment="1" applyProtection="1">
      <alignment horizontal="center"/>
      <protection locked="0"/>
    </xf>
    <xf numFmtId="0" fontId="3" fillId="2" borderId="18" xfId="1" applyBorder="1" applyAlignment="1" applyProtection="1">
      <alignment horizontal="center" vertical="center" wrapText="1"/>
      <protection locked="0"/>
    </xf>
    <xf numFmtId="0" fontId="3" fillId="2" borderId="19" xfId="1" applyBorder="1" applyAlignment="1" applyProtection="1">
      <alignment horizontal="center" vertical="center" wrapText="1"/>
      <protection locked="0"/>
    </xf>
    <xf numFmtId="0" fontId="3" fillId="2" borderId="20" xfId="1" applyBorder="1" applyAlignment="1" applyProtection="1">
      <alignment horizontal="center" vertical="center" wrapText="1"/>
      <protection locked="0"/>
    </xf>
    <xf numFmtId="0" fontId="5" fillId="4" borderId="21" xfId="3" applyBorder="1" applyAlignment="1" applyProtection="1">
      <alignment horizontal="centerContinuous" vertical="center" wrapText="1"/>
      <protection locked="0"/>
    </xf>
    <xf numFmtId="0" fontId="5" fillId="4" borderId="30" xfId="3" applyBorder="1" applyAlignment="1" applyProtection="1">
      <alignment horizontal="centerContinuous" vertical="center" wrapText="1"/>
      <protection locked="0"/>
    </xf>
    <xf numFmtId="0" fontId="4" fillId="3" borderId="20" xfId="2" applyBorder="1" applyAlignment="1" applyProtection="1">
      <alignment horizontal="center" vertical="center" wrapText="1"/>
      <protection locked="0"/>
    </xf>
    <xf numFmtId="0" fontId="4" fillId="3" borderId="19" xfId="2" applyBorder="1" applyAlignment="1" applyProtection="1">
      <alignment horizontal="center" vertical="center" wrapText="1"/>
      <protection locked="0"/>
    </xf>
    <xf numFmtId="0" fontId="0" fillId="5" borderId="16" xfId="5" applyFont="1" applyBorder="1" applyAlignment="1" applyProtection="1">
      <alignment horizontal="center" vertical="center" wrapText="1"/>
      <protection locked="0"/>
    </xf>
    <xf numFmtId="0" fontId="7" fillId="6" borderId="4" xfId="6" applyBorder="1" applyAlignment="1" applyProtection="1">
      <alignment horizontal="center" vertical="center" wrapText="1"/>
      <protection locked="0"/>
    </xf>
    <xf numFmtId="0" fontId="7" fillId="6" borderId="17" xfId="6" applyBorder="1" applyAlignment="1" applyProtection="1">
      <alignment horizontal="center" vertical="center" wrapText="1"/>
      <protection locked="0"/>
    </xf>
    <xf numFmtId="0" fontId="7" fillId="7" borderId="4" xfId="7" applyBorder="1" applyAlignment="1" applyProtection="1">
      <alignment horizontal="center" vertical="center" wrapText="1"/>
      <protection locked="0"/>
    </xf>
    <xf numFmtId="0" fontId="7" fillId="7" borderId="17" xfId="7" applyBorder="1" applyAlignment="1" applyProtection="1">
      <alignment horizontal="center" vertical="center" wrapText="1"/>
      <protection locked="0"/>
    </xf>
    <xf numFmtId="0" fontId="7" fillId="9" borderId="4" xfId="9" applyBorder="1" applyAlignment="1" applyProtection="1">
      <alignment horizontal="center" vertical="center" wrapText="1"/>
      <protection locked="0"/>
    </xf>
    <xf numFmtId="0" fontId="7" fillId="9" borderId="17" xfId="9" applyBorder="1" applyAlignment="1" applyProtection="1">
      <alignment horizontal="center" vertical="center" wrapText="1"/>
      <protection locked="0"/>
    </xf>
    <xf numFmtId="0" fontId="7" fillId="9" borderId="22" xfId="9" applyBorder="1" applyAlignment="1" applyProtection="1">
      <alignment horizontal="center" vertical="center" wrapText="1"/>
      <protection locked="0"/>
    </xf>
    <xf numFmtId="0" fontId="14" fillId="0" borderId="16" xfId="0" applyFont="1" applyBorder="1" applyAlignment="1" applyProtection="1">
      <alignment horizontal="left" vertical="center" wrapText="1"/>
      <protection locked="0"/>
    </xf>
    <xf numFmtId="0" fontId="14" fillId="0" borderId="4" xfId="0" applyFont="1" applyBorder="1" applyAlignment="1" applyProtection="1">
      <alignment horizontal="left" vertical="center" wrapText="1"/>
      <protection locked="0"/>
    </xf>
    <xf numFmtId="0" fontId="14" fillId="0" borderId="17" xfId="0" applyFont="1" applyBorder="1" applyAlignment="1" applyProtection="1">
      <alignment horizontal="left" vertical="center" wrapText="1"/>
      <protection locked="0"/>
    </xf>
    <xf numFmtId="0" fontId="14" fillId="0" borderId="0" xfId="0" applyFont="1" applyAlignment="1" applyProtection="1">
      <alignment horizontal="left" vertical="center" wrapText="1"/>
      <protection locked="0"/>
    </xf>
    <xf numFmtId="0" fontId="14" fillId="0" borderId="23" xfId="0" applyFont="1" applyBorder="1" applyAlignment="1" applyProtection="1">
      <alignment horizontal="left" vertical="center" wrapText="1"/>
      <protection locked="0"/>
    </xf>
    <xf numFmtId="0" fontId="14" fillId="0" borderId="3" xfId="0" applyFont="1" applyBorder="1" applyAlignment="1" applyProtection="1">
      <alignment horizontal="left" vertical="center" wrapText="1"/>
      <protection locked="0"/>
    </xf>
    <xf numFmtId="0" fontId="0" fillId="15" borderId="0" xfId="0" applyFill="1" applyProtection="1">
      <protection locked="0"/>
    </xf>
    <xf numFmtId="0" fontId="2" fillId="15" borderId="0" xfId="11" applyFill="1" applyAlignment="1" applyProtection="1">
      <alignment horizontal="center" vertical="center"/>
      <protection locked="0"/>
    </xf>
    <xf numFmtId="14" fontId="0" fillId="0" borderId="0" xfId="0" applyNumberFormat="1"/>
    <xf numFmtId="0" fontId="17" fillId="20" borderId="16" xfId="0" applyFont="1" applyFill="1" applyBorder="1" applyAlignment="1">
      <alignment horizontal="right" vertical="center" wrapText="1"/>
    </xf>
    <xf numFmtId="0" fontId="17" fillId="20" borderId="17" xfId="0" applyFont="1" applyFill="1" applyBorder="1" applyAlignment="1">
      <alignment wrapText="1"/>
    </xf>
    <xf numFmtId="0" fontId="17" fillId="20" borderId="22" xfId="0" applyFont="1" applyFill="1" applyBorder="1" applyAlignment="1">
      <alignment horizontal="center" vertical="center"/>
    </xf>
    <xf numFmtId="2" fontId="17" fillId="20" borderId="22" xfId="0" applyNumberFormat="1" applyFont="1" applyFill="1" applyBorder="1" applyAlignment="1">
      <alignment horizontal="center" vertical="center"/>
    </xf>
    <xf numFmtId="0" fontId="17" fillId="20" borderId="3" xfId="0" applyFont="1" applyFill="1" applyBorder="1" applyAlignment="1">
      <alignment horizontal="center" vertical="center"/>
    </xf>
    <xf numFmtId="9" fontId="17" fillId="0" borderId="42" xfId="12" applyFont="1" applyBorder="1" applyAlignment="1">
      <alignment horizontal="center" vertical="center"/>
    </xf>
    <xf numFmtId="9" fontId="17" fillId="0" borderId="36" xfId="12" applyFont="1" applyBorder="1" applyAlignment="1">
      <alignment horizontal="center" vertical="center"/>
    </xf>
    <xf numFmtId="9" fontId="17" fillId="0" borderId="34" xfId="12" applyFont="1" applyBorder="1" applyAlignment="1">
      <alignment horizontal="center" vertical="center"/>
    </xf>
    <xf numFmtId="0" fontId="6" fillId="0" borderId="0" xfId="4" applyAlignment="1" applyProtection="1">
      <alignment vertical="center"/>
      <protection locked="0"/>
    </xf>
    <xf numFmtId="0" fontId="17" fillId="20" borderId="0" xfId="0" applyFont="1" applyFill="1" applyAlignment="1">
      <alignment horizontal="center" vertical="center" wrapText="1"/>
    </xf>
    <xf numFmtId="0" fontId="17" fillId="22" borderId="0" xfId="0" applyFont="1" applyFill="1" applyAlignment="1">
      <alignment horizontal="center" vertical="center" wrapText="1"/>
    </xf>
    <xf numFmtId="0" fontId="17" fillId="0" borderId="0" xfId="0" applyFont="1"/>
    <xf numFmtId="1" fontId="17" fillId="0" borderId="6" xfId="12" applyNumberFormat="1" applyFont="1" applyBorder="1" applyAlignment="1">
      <alignment horizontal="center" vertical="center"/>
    </xf>
    <xf numFmtId="1" fontId="17" fillId="0" borderId="20" xfId="12" applyNumberFormat="1" applyFont="1" applyBorder="1" applyAlignment="1">
      <alignment horizontal="center" vertical="center"/>
    </xf>
    <xf numFmtId="9" fontId="17" fillId="0" borderId="6" xfId="12" applyFont="1" applyBorder="1" applyAlignment="1">
      <alignment horizontal="center" vertical="center"/>
    </xf>
    <xf numFmtId="9" fontId="17" fillId="0" borderId="20" xfId="12" applyFont="1" applyBorder="1" applyAlignment="1">
      <alignment horizontal="center" vertical="center"/>
    </xf>
    <xf numFmtId="9" fontId="17" fillId="0" borderId="0" xfId="12" applyFont="1" applyBorder="1" applyAlignment="1">
      <alignment horizontal="center" vertical="center"/>
    </xf>
    <xf numFmtId="9" fontId="0" fillId="19" borderId="20" xfId="12" applyFont="1" applyFill="1" applyBorder="1" applyAlignment="1">
      <alignment horizontal="center" vertical="center"/>
    </xf>
    <xf numFmtId="9" fontId="17" fillId="0" borderId="47" xfId="12" applyFont="1" applyBorder="1" applyAlignment="1">
      <alignment horizontal="center" vertical="center"/>
    </xf>
    <xf numFmtId="1" fontId="17" fillId="0" borderId="47" xfId="12" applyNumberFormat="1" applyFont="1" applyBorder="1" applyAlignment="1">
      <alignment horizontal="center" vertical="center"/>
    </xf>
    <xf numFmtId="9" fontId="17" fillId="0" borderId="32" xfId="12" applyFont="1" applyBorder="1" applyAlignment="1">
      <alignment horizontal="center" vertical="center"/>
    </xf>
    <xf numFmtId="9" fontId="17" fillId="0" borderId="15" xfId="12" applyFont="1" applyBorder="1" applyAlignment="1">
      <alignment horizontal="center" vertical="center"/>
    </xf>
    <xf numFmtId="1" fontId="17" fillId="0" borderId="32" xfId="12" applyNumberFormat="1" applyFont="1" applyBorder="1" applyAlignment="1">
      <alignment horizontal="center" vertical="center"/>
    </xf>
    <xf numFmtId="9" fontId="0" fillId="20" borderId="20" xfId="12" applyFont="1" applyFill="1" applyBorder="1" applyAlignment="1">
      <alignment horizontal="center" vertical="center"/>
    </xf>
    <xf numFmtId="9" fontId="0" fillId="20" borderId="32" xfId="12" applyFont="1" applyFill="1" applyBorder="1" applyAlignment="1">
      <alignment horizontal="center" vertical="center"/>
    </xf>
    <xf numFmtId="9" fontId="0" fillId="17" borderId="0" xfId="0" applyNumberFormat="1" applyFill="1" applyAlignment="1">
      <alignment horizontal="center" vertical="center"/>
    </xf>
    <xf numFmtId="9" fontId="0" fillId="17" borderId="40" xfId="12" applyFont="1" applyFill="1" applyBorder="1" applyAlignment="1">
      <alignment horizontal="center" vertical="center"/>
    </xf>
    <xf numFmtId="1" fontId="17" fillId="0" borderId="15" xfId="12" applyNumberFormat="1" applyFont="1" applyBorder="1" applyAlignment="1">
      <alignment horizontal="center" vertical="center"/>
    </xf>
    <xf numFmtId="1" fontId="0" fillId="17" borderId="0" xfId="12" applyNumberFormat="1" applyFont="1" applyFill="1" applyBorder="1" applyAlignment="1">
      <alignment horizontal="center" vertical="center"/>
    </xf>
    <xf numFmtId="1" fontId="0" fillId="20" borderId="0" xfId="12" applyNumberFormat="1" applyFont="1" applyFill="1" applyBorder="1" applyAlignment="1">
      <alignment horizontal="center" vertical="center"/>
    </xf>
    <xf numFmtId="9" fontId="0" fillId="22" borderId="40" xfId="12" applyFont="1" applyFill="1" applyBorder="1" applyAlignment="1">
      <alignment horizontal="center" vertical="center"/>
    </xf>
    <xf numFmtId="9" fontId="0" fillId="22" borderId="0" xfId="0" applyNumberFormat="1" applyFill="1" applyAlignment="1">
      <alignment horizontal="center" vertical="center"/>
    </xf>
    <xf numFmtId="1" fontId="0" fillId="22" borderId="0" xfId="0" applyNumberFormat="1" applyFill="1" applyAlignment="1">
      <alignment horizontal="center" vertical="center"/>
    </xf>
    <xf numFmtId="1" fontId="0" fillId="22" borderId="0" xfId="12" applyNumberFormat="1" applyFont="1" applyFill="1" applyBorder="1" applyAlignment="1">
      <alignment horizontal="center" vertical="center"/>
    </xf>
    <xf numFmtId="9" fontId="0" fillId="17" borderId="20" xfId="12" applyFont="1" applyFill="1" applyBorder="1" applyAlignment="1">
      <alignment horizontal="center" vertical="center"/>
    </xf>
    <xf numFmtId="1" fontId="0" fillId="22" borderId="0" xfId="0" applyNumberFormat="1" applyFill="1" applyAlignment="1">
      <alignment horizontal="center"/>
    </xf>
    <xf numFmtId="1" fontId="2" fillId="22" borderId="32" xfId="12" applyNumberFormat="1" applyFont="1" applyFill="1" applyBorder="1" applyAlignment="1">
      <alignment horizontal="center" vertical="center"/>
    </xf>
    <xf numFmtId="9" fontId="0" fillId="19" borderId="0" xfId="0" applyNumberFormat="1" applyFill="1" applyAlignment="1">
      <alignment horizontal="center" vertical="center"/>
    </xf>
    <xf numFmtId="0" fontId="7" fillId="9" borderId="48" xfId="9" applyBorder="1" applyProtection="1">
      <protection locked="0"/>
    </xf>
    <xf numFmtId="2" fontId="7" fillId="9" borderId="48" xfId="9" applyNumberFormat="1" applyBorder="1" applyProtection="1">
      <protection locked="0"/>
    </xf>
    <xf numFmtId="0" fontId="0" fillId="0" borderId="48" xfId="0" applyBorder="1" applyAlignment="1" applyProtection="1">
      <alignment vertical="center"/>
      <protection locked="0"/>
    </xf>
    <xf numFmtId="2" fontId="0" fillId="0" borderId="48" xfId="0" applyNumberFormat="1" applyBorder="1" applyAlignment="1" applyProtection="1">
      <alignment vertical="center"/>
      <protection locked="0"/>
    </xf>
    <xf numFmtId="0" fontId="0" fillId="0" borderId="0" xfId="0" applyAlignment="1" applyProtection="1">
      <alignment vertical="center"/>
      <protection locked="0"/>
    </xf>
    <xf numFmtId="0" fontId="1" fillId="24" borderId="2" xfId="14" applyFont="1" applyBorder="1" applyAlignment="1" applyProtection="1">
      <alignment horizontal="right"/>
      <protection locked="0"/>
    </xf>
    <xf numFmtId="0" fontId="1" fillId="24" borderId="0" xfId="14" applyFont="1" applyAlignment="1" applyProtection="1">
      <alignment horizontal="right"/>
      <protection locked="0"/>
    </xf>
    <xf numFmtId="0" fontId="1" fillId="23" borderId="17" xfId="13" applyFont="1" applyBorder="1" applyProtection="1"/>
    <xf numFmtId="2" fontId="1" fillId="23" borderId="17" xfId="13" applyNumberFormat="1" applyFont="1" applyBorder="1" applyProtection="1"/>
    <xf numFmtId="0" fontId="1" fillId="23" borderId="4" xfId="13" applyFont="1" applyBorder="1" applyAlignment="1" applyProtection="1">
      <alignment horizontal="center"/>
    </xf>
    <xf numFmtId="0" fontId="1" fillId="23" borderId="20" xfId="13" applyFont="1" applyBorder="1" applyProtection="1"/>
    <xf numFmtId="2" fontId="1" fillId="23" borderId="20" xfId="13" applyNumberFormat="1" applyFont="1" applyBorder="1" applyProtection="1"/>
    <xf numFmtId="0" fontId="1" fillId="23" borderId="0" xfId="13" applyFont="1" applyProtection="1"/>
    <xf numFmtId="2" fontId="1" fillId="23" borderId="0" xfId="13" applyNumberFormat="1" applyFont="1" applyProtection="1"/>
    <xf numFmtId="1" fontId="0" fillId="25" borderId="0" xfId="15" applyFont="1" applyProtection="1">
      <protection locked="0"/>
    </xf>
    <xf numFmtId="1" fontId="1" fillId="25" borderId="0" xfId="15" applyFont="1" applyProtection="1"/>
    <xf numFmtId="1" fontId="2" fillId="25" borderId="0" xfId="15" applyProtection="1">
      <protection locked="0"/>
    </xf>
    <xf numFmtId="1" fontId="0" fillId="25" borderId="24" xfId="15" applyFont="1" applyBorder="1" applyProtection="1">
      <protection locked="0"/>
    </xf>
    <xf numFmtId="1" fontId="2" fillId="25" borderId="24" xfId="15" applyBorder="1" applyProtection="1">
      <protection locked="0"/>
    </xf>
    <xf numFmtId="1" fontId="1" fillId="25" borderId="24" xfId="15" applyFont="1" applyBorder="1" applyProtection="1"/>
    <xf numFmtId="1" fontId="0" fillId="25" borderId="10" xfId="15" applyFont="1" applyBorder="1" applyProtection="1">
      <protection locked="0"/>
    </xf>
    <xf numFmtId="1" fontId="0" fillId="25" borderId="12" xfId="15" applyFont="1" applyBorder="1" applyProtection="1">
      <protection locked="0"/>
    </xf>
    <xf numFmtId="1" fontId="0" fillId="25" borderId="12" xfId="15" applyFont="1" applyBorder="1" applyProtection="1"/>
    <xf numFmtId="1" fontId="0" fillId="25" borderId="11" xfId="15" applyFont="1" applyBorder="1" applyProtection="1">
      <protection locked="0"/>
    </xf>
    <xf numFmtId="1" fontId="0" fillId="25" borderId="13" xfId="15" applyFont="1" applyBorder="1" applyProtection="1">
      <protection locked="0"/>
    </xf>
    <xf numFmtId="1" fontId="0" fillId="25" borderId="15" xfId="15" applyFont="1" applyBorder="1" applyProtection="1">
      <protection locked="0"/>
    </xf>
    <xf numFmtId="1" fontId="0" fillId="25" borderId="15" xfId="15" applyFont="1" applyBorder="1" applyProtection="1"/>
    <xf numFmtId="1" fontId="0" fillId="25" borderId="14" xfId="15" applyFont="1" applyBorder="1" applyProtection="1">
      <protection locked="0"/>
    </xf>
    <xf numFmtId="0" fontId="7" fillId="26" borderId="17" xfId="6" applyFill="1" applyBorder="1" applyAlignment="1" applyProtection="1">
      <alignment horizontal="center" vertical="center" wrapText="1"/>
      <protection locked="0"/>
    </xf>
    <xf numFmtId="0" fontId="13" fillId="26" borderId="0" xfId="0" applyFont="1" applyFill="1" applyProtection="1">
      <protection locked="0"/>
    </xf>
    <xf numFmtId="0" fontId="0" fillId="0" borderId="0" xfId="0" applyAlignment="1">
      <alignment horizontal="center" wrapText="1"/>
    </xf>
    <xf numFmtId="0" fontId="2" fillId="23" borderId="16" xfId="13" applyBorder="1"/>
    <xf numFmtId="0" fontId="2" fillId="23" borderId="0" xfId="13"/>
    <xf numFmtId="0" fontId="0" fillId="18" borderId="12" xfId="0" applyFill="1" applyBorder="1" applyAlignment="1">
      <alignment wrapText="1"/>
    </xf>
    <xf numFmtId="0" fontId="0" fillId="18" borderId="12" xfId="0" applyFill="1" applyBorder="1"/>
    <xf numFmtId="14" fontId="2" fillId="23" borderId="17" xfId="13" applyNumberFormat="1" applyBorder="1" applyProtection="1"/>
    <xf numFmtId="0" fontId="0" fillId="0" borderId="0" xfId="0" applyAlignment="1">
      <alignment vertical="center" wrapText="1"/>
    </xf>
    <xf numFmtId="0" fontId="7" fillId="9" borderId="0" xfId="9" applyProtection="1"/>
    <xf numFmtId="2" fontId="7" fillId="9" borderId="0" xfId="9" applyNumberFormat="1" applyAlignment="1" applyProtection="1">
      <alignment wrapText="1"/>
    </xf>
    <xf numFmtId="0" fontId="0" fillId="0" borderId="0" xfId="0" applyProtection="1">
      <protection locked="0"/>
    </xf>
    <xf numFmtId="9" fontId="0" fillId="20" borderId="6" xfId="12" applyNumberFormat="1" applyFont="1" applyFill="1" applyBorder="1" applyAlignment="1">
      <alignment horizontal="center" vertical="center"/>
    </xf>
    <xf numFmtId="9" fontId="0" fillId="22" borderId="32" xfId="12" applyNumberFormat="1" applyFont="1" applyFill="1" applyBorder="1" applyAlignment="1">
      <alignment horizontal="center" vertical="center"/>
    </xf>
    <xf numFmtId="9" fontId="0" fillId="20" borderId="0" xfId="0" applyNumberFormat="1" applyFill="1" applyAlignment="1">
      <alignment horizontal="center" vertical="center"/>
    </xf>
    <xf numFmtId="9" fontId="0" fillId="20" borderId="40" xfId="12" applyNumberFormat="1" applyFont="1" applyFill="1" applyBorder="1" applyAlignment="1">
      <alignment horizontal="center" vertical="center"/>
    </xf>
    <xf numFmtId="14" fontId="0" fillId="27" borderId="0" xfId="0" applyNumberFormat="1" applyFill="1" applyProtection="1"/>
    <xf numFmtId="0" fontId="25" fillId="0" borderId="0" xfId="0" applyFont="1" applyAlignment="1">
      <alignment vertical="center" wrapText="1"/>
    </xf>
    <xf numFmtId="0" fontId="0" fillId="0" borderId="0" xfId="0" applyAlignment="1">
      <alignment vertical="center" wrapText="1"/>
    </xf>
    <xf numFmtId="0" fontId="25" fillId="0" borderId="49" xfId="0" applyFont="1" applyBorder="1" applyAlignment="1" applyProtection="1">
      <alignment horizontal="left" vertical="top" wrapText="1"/>
      <protection locked="0"/>
    </xf>
    <xf numFmtId="0" fontId="22" fillId="0" borderId="0" xfId="4" applyFont="1" applyAlignment="1" applyProtection="1">
      <alignment horizontal="left" vertical="center" wrapText="1"/>
      <protection locked="0"/>
    </xf>
    <xf numFmtId="0" fontId="22" fillId="0" borderId="0" xfId="4" applyFont="1" applyAlignment="1" applyProtection="1">
      <alignment horizontal="left" vertical="center"/>
      <protection locked="0"/>
    </xf>
    <xf numFmtId="0" fontId="8" fillId="0" borderId="0" xfId="0" applyFont="1" applyAlignment="1" applyProtection="1">
      <alignment horizontal="center"/>
      <protection locked="0"/>
    </xf>
    <xf numFmtId="0" fontId="7" fillId="7" borderId="6" xfId="7" applyBorder="1" applyAlignment="1" applyProtection="1">
      <alignment horizontal="center" vertical="center" wrapText="1"/>
      <protection locked="0"/>
    </xf>
    <xf numFmtId="0" fontId="6" fillId="0" borderId="0" xfId="4" applyAlignment="1" applyProtection="1">
      <alignment horizontal="center" vertical="center" wrapText="1"/>
      <protection locked="0"/>
    </xf>
    <xf numFmtId="0" fontId="0" fillId="0" borderId="0" xfId="0" applyProtection="1">
      <protection locked="0"/>
    </xf>
    <xf numFmtId="0" fontId="2" fillId="8" borderId="0" xfId="8" applyAlignment="1" applyProtection="1">
      <alignment horizontal="right"/>
      <protection locked="0"/>
    </xf>
    <xf numFmtId="0" fontId="6" fillId="0" borderId="0" xfId="4" applyAlignment="1" applyProtection="1">
      <alignment horizontal="left" vertical="center" wrapText="1"/>
      <protection locked="0"/>
    </xf>
    <xf numFmtId="0" fontId="0" fillId="0" borderId="0" xfId="0" applyAlignment="1">
      <alignment horizontal="left" vertical="top" wrapText="1"/>
    </xf>
    <xf numFmtId="0" fontId="17" fillId="0" borderId="0" xfId="0" applyFont="1" applyAlignment="1">
      <alignment horizontal="left" vertical="center" wrapText="1"/>
    </xf>
    <xf numFmtId="0" fontId="17" fillId="0" borderId="47" xfId="0" applyFont="1" applyBorder="1" applyAlignment="1">
      <alignment horizontal="center" vertical="center"/>
    </xf>
    <xf numFmtId="0" fontId="17" fillId="0" borderId="18" xfId="0" applyFont="1" applyBorder="1" applyAlignment="1">
      <alignment horizontal="right" vertical="top" wrapText="1"/>
    </xf>
    <xf numFmtId="0" fontId="17" fillId="0" borderId="33" xfId="0" applyFont="1" applyBorder="1" applyAlignment="1">
      <alignment horizontal="right" vertical="top" wrapText="1"/>
    </xf>
    <xf numFmtId="0" fontId="17" fillId="0" borderId="35" xfId="0" applyFont="1" applyBorder="1" applyAlignment="1">
      <alignment horizontal="right" vertical="top" wrapText="1"/>
    </xf>
    <xf numFmtId="0" fontId="17" fillId="0" borderId="37" xfId="0" applyFont="1" applyBorder="1" applyAlignment="1">
      <alignment horizontal="right" vertical="top" wrapText="1"/>
    </xf>
    <xf numFmtId="0" fontId="17" fillId="0" borderId="39" xfId="0" applyFont="1" applyBorder="1" applyAlignment="1">
      <alignment horizontal="right" vertical="top" wrapText="1"/>
    </xf>
    <xf numFmtId="0" fontId="23" fillId="25" borderId="33" xfId="0" applyFont="1" applyFill="1" applyBorder="1" applyAlignment="1">
      <alignment horizontal="center"/>
    </xf>
    <xf numFmtId="0" fontId="23" fillId="25" borderId="0" xfId="0" applyFont="1" applyFill="1" applyAlignment="1">
      <alignment horizontal="center"/>
    </xf>
    <xf numFmtId="0" fontId="17" fillId="18" borderId="6" xfId="0" applyFont="1" applyFill="1" applyBorder="1" applyAlignment="1">
      <alignment horizontal="center" vertical="center" wrapText="1"/>
    </xf>
    <xf numFmtId="0" fontId="17" fillId="19" borderId="6" xfId="0" applyFont="1" applyFill="1" applyBorder="1" applyAlignment="1">
      <alignment horizontal="center" vertical="center" wrapText="1"/>
    </xf>
    <xf numFmtId="0" fontId="17" fillId="17" borderId="0" xfId="0" applyFont="1" applyFill="1" applyAlignment="1">
      <alignment horizontal="center" vertical="center" wrapText="1"/>
    </xf>
    <xf numFmtId="0" fontId="17" fillId="21" borderId="0" xfId="0" applyFont="1" applyFill="1" applyAlignment="1">
      <alignment horizontal="center" vertical="center" wrapText="1"/>
    </xf>
    <xf numFmtId="0" fontId="17" fillId="20" borderId="0" xfId="0" applyFont="1" applyFill="1" applyAlignment="1">
      <alignment horizontal="center" wrapText="1"/>
    </xf>
    <xf numFmtId="0" fontId="17" fillId="22" borderId="0" xfId="0" applyFont="1" applyFill="1" applyAlignment="1">
      <alignment horizontal="center" wrapText="1"/>
    </xf>
    <xf numFmtId="0" fontId="17" fillId="0" borderId="0" xfId="0" applyFont="1" applyAlignment="1">
      <alignment horizontal="center" vertical="center"/>
    </xf>
    <xf numFmtId="0" fontId="17" fillId="0" borderId="47" xfId="0" applyFont="1" applyBorder="1" applyAlignment="1">
      <alignment horizontal="left" vertical="center" wrapText="1"/>
    </xf>
    <xf numFmtId="0" fontId="17" fillId="0" borderId="33" xfId="0" applyFont="1" applyBorder="1" applyAlignment="1">
      <alignment horizontal="right" vertical="center" wrapText="1"/>
    </xf>
    <xf numFmtId="0" fontId="17" fillId="0" borderId="35" xfId="0" applyFont="1" applyBorder="1" applyAlignment="1">
      <alignment horizontal="right" vertical="center" wrapText="1"/>
    </xf>
    <xf numFmtId="0" fontId="17" fillId="0" borderId="27" xfId="0" applyFont="1" applyBorder="1" applyAlignment="1">
      <alignment horizontal="right" vertical="top" wrapText="1"/>
    </xf>
    <xf numFmtId="0" fontId="29" fillId="0" borderId="9" xfId="0" applyFont="1" applyBorder="1" applyAlignment="1">
      <alignment horizontal="left" vertical="top" wrapText="1"/>
    </xf>
    <xf numFmtId="0" fontId="0" fillId="0" borderId="9" xfId="0" applyBorder="1" applyAlignment="1">
      <alignment horizontal="left" vertical="top" wrapText="1"/>
    </xf>
  </cellXfs>
  <cellStyles count="16">
    <cellStyle name="20% - Accent3" xfId="13" builtinId="38"/>
    <cellStyle name="20% - Accent4" xfId="8" builtinId="42"/>
    <cellStyle name="20% - Accent6" xfId="14" builtinId="50"/>
    <cellStyle name="40% - Accent1" xfId="5" builtinId="31"/>
    <cellStyle name="60% - Accent5" xfId="11" builtinId="48"/>
    <cellStyle name="Accent1" xfId="10" builtinId="29"/>
    <cellStyle name="Accent3" xfId="6" builtinId="37"/>
    <cellStyle name="Accent4" xfId="7" builtinId="41"/>
    <cellStyle name="Accent5" xfId="9" builtinId="45"/>
    <cellStyle name="Check Cell" xfId="3" builtinId="23"/>
    <cellStyle name="End" xfId="15" xr:uid="{9C567E65-7082-47E0-852A-2D859E1D702F}"/>
    <cellStyle name="Explanatory Text" xfId="4" builtinId="53"/>
    <cellStyle name="Good" xfId="1" builtinId="26"/>
    <cellStyle name="Neutral" xfId="2" builtinId="28"/>
    <cellStyle name="Normal" xfId="0" builtinId="0"/>
    <cellStyle name="Percent" xfId="12" builtinId="5"/>
  </cellStyles>
  <dxfs count="76">
    <dxf>
      <fill>
        <patternFill>
          <bgColor theme="7" tint="0.59996337778862885"/>
        </patternFill>
      </fill>
    </dxf>
    <dxf>
      <fill>
        <patternFill>
          <bgColor theme="4" tint="0.79998168889431442"/>
        </patternFill>
      </fill>
    </dxf>
    <dxf>
      <fill>
        <patternFill>
          <bgColor theme="7" tint="0.59996337778862885"/>
        </patternFill>
      </fill>
    </dxf>
    <dxf>
      <fill>
        <patternFill>
          <bgColor theme="4" tint="0.79998168889431442"/>
        </patternFill>
      </fill>
    </dxf>
    <dxf>
      <fill>
        <patternFill>
          <bgColor theme="7" tint="0.59996337778862885"/>
        </patternFill>
      </fill>
    </dxf>
    <dxf>
      <fill>
        <patternFill>
          <bgColor theme="4" tint="0.79998168889431442"/>
        </patternFill>
      </fill>
    </dxf>
    <dxf>
      <fill>
        <patternFill>
          <bgColor theme="7" tint="0.59996337778862885"/>
        </patternFill>
      </fill>
    </dxf>
    <dxf>
      <fill>
        <patternFill>
          <bgColor theme="4" tint="0.79998168889431442"/>
        </patternFill>
      </fill>
    </dxf>
    <dxf>
      <fill>
        <patternFill>
          <bgColor theme="7" tint="0.59996337778862885"/>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protection locked="0" hidden="0"/>
    </dxf>
    <dxf>
      <protection locked="0" hidden="0"/>
    </dxf>
    <dxf>
      <protection locked="0" hidden="0"/>
    </dxf>
    <dxf>
      <numFmt numFmtId="0" formatCode="General"/>
      <fill>
        <patternFill patternType="solid">
          <fgColor theme="6" tint="0.79998168889431442"/>
          <bgColor indexed="65"/>
        </patternFill>
      </fill>
      <protection locked="1" hidden="0"/>
    </dxf>
    <dxf>
      <numFmt numFmtId="0" formatCode="General"/>
      <fill>
        <patternFill patternType="solid">
          <fgColor theme="6" tint="0.79998168889431442"/>
          <bgColor indexed="65"/>
        </patternFill>
      </fill>
      <protection locked="1"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numFmt numFmtId="2" formatCode="0.00"/>
      <fill>
        <patternFill patternType="solid">
          <fgColor theme="6" tint="0.79998168889431442"/>
          <bgColor indexed="65"/>
        </patternFill>
      </fill>
      <protection locked="1" hidden="0"/>
    </dxf>
    <dxf>
      <numFmt numFmtId="2" formatCode="0.00"/>
      <fill>
        <patternFill patternType="solid">
          <fgColor theme="6" tint="0.79998168889431442"/>
          <bgColor indexed="65"/>
        </patternFill>
      </fill>
      <protection locked="1" hidden="0"/>
    </dxf>
    <dxf>
      <protection locked="0" hidden="0"/>
    </dxf>
    <dxf>
      <protection locked="0" hidden="0"/>
    </dxf>
    <dxf>
      <protection locked="0" hidden="0"/>
    </dxf>
    <dxf>
      <protection locked="0" hidden="0"/>
    </dxf>
    <dxf>
      <numFmt numFmtId="19" formatCode="m/d/yyyy"/>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numFmt numFmtId="19" formatCode="m/d/yyyy"/>
      <protection locked="0" hidden="0"/>
    </dxf>
    <dxf>
      <protection locked="0" hidden="0"/>
    </dxf>
    <dxf>
      <protection locked="0" hidden="0"/>
    </dxf>
    <dxf>
      <protection locked="0" hidden="0"/>
    </dxf>
    <dxf>
      <font>
        <b/>
        <i val="0"/>
        <strike val="0"/>
        <condense val="0"/>
        <extend val="0"/>
        <outline val="0"/>
        <shadow val="0"/>
        <u val="none"/>
        <vertAlign val="baseline"/>
        <sz val="11"/>
        <color auto="1"/>
        <name val="Calibri"/>
        <family val="2"/>
        <scheme val="minor"/>
      </font>
      <alignment horizontal="left" vertical="center" textRotation="0" wrapText="1" indent="0" justifyLastLine="0" shrinkToFit="0" readingOrder="0"/>
      <protection locked="0" hidden="0"/>
    </dxf>
    <dxf>
      <border diagonalUp="0" diagonalDown="0">
        <left/>
        <right/>
        <top style="thin">
          <color theme="8" tint="0.79998168889431442"/>
        </top>
        <bottom style="thin">
          <color theme="8" tint="0.79998168889431442"/>
        </bottom>
        <vertical/>
        <horizontal/>
      </border>
      <protection locked="0" hidden="0"/>
    </dxf>
    <dxf>
      <border diagonalUp="0" diagonalDown="0">
        <left style="thin">
          <color theme="8" tint="0.79998168889431442"/>
        </left>
        <right style="medium">
          <color theme="8" tint="0.79998168889431442"/>
        </right>
        <top style="thin">
          <color theme="8" tint="0.79998168889431442"/>
        </top>
        <bottom style="thin">
          <color theme="8" tint="0.79998168889431442"/>
        </bottom>
        <vertical style="thin">
          <color theme="8" tint="0.79998168889431442"/>
        </vertical>
        <horizontal style="thin">
          <color theme="8" tint="0.79998168889431442"/>
        </horizontal>
      </border>
      <protection locked="0" hidden="0"/>
    </dxf>
    <dxf>
      <numFmt numFmtId="0" formatCode="General"/>
      <border diagonalUp="0" diagonalDown="0">
        <left/>
        <right/>
        <top style="thin">
          <color theme="8" tint="0.79998168889431442"/>
        </top>
        <bottom style="thin">
          <color theme="8" tint="0.79998168889431442"/>
        </bottom>
      </border>
      <protection locked="1" hidden="0"/>
    </dxf>
    <dxf>
      <numFmt numFmtId="19" formatCode="m/d/yyyy"/>
      <border diagonalUp="0" diagonalDown="0">
        <left/>
        <right/>
        <top style="thin">
          <color theme="8" tint="0.79998168889431442"/>
        </top>
        <bottom style="thin">
          <color theme="8" tint="0.79998168889431442"/>
        </bottom>
      </border>
      <protection locked="0" hidden="0"/>
    </dxf>
    <dxf>
      <numFmt numFmtId="19" formatCode="m/d/yyyy"/>
      <border diagonalUp="0" diagonalDown="0">
        <left/>
        <right/>
        <top style="thin">
          <color theme="8" tint="0.79998168889431442"/>
        </top>
        <bottom style="thin">
          <color theme="8" tint="0.79998168889431442"/>
        </bottom>
      </border>
      <protection locked="0" hidden="0"/>
    </dxf>
    <dxf>
      <border diagonalUp="0" diagonalDown="0">
        <left style="medium">
          <color theme="8" tint="0.79998168889431442"/>
        </left>
        <right/>
        <top style="thin">
          <color theme="8" tint="0.79998168889431442"/>
        </top>
        <bottom style="thin">
          <color theme="8" tint="0.79998168889431442"/>
        </bottom>
      </border>
      <protection locked="0" hidden="0"/>
    </dxf>
    <dxf>
      <protection locked="0" hidden="0"/>
    </dxf>
    <dxf>
      <border>
        <bottom style="thin">
          <color rgb="FFE3E3E3"/>
        </bottom>
      </border>
    </dxf>
    <dxf>
      <font>
        <b val="0"/>
        <strike val="0"/>
        <outline val="0"/>
        <shadow val="0"/>
        <u val="none"/>
        <vertAlign val="baseline"/>
        <sz val="11"/>
        <color auto="1"/>
        <name val="Calibri"/>
        <family val="2"/>
        <scheme val="minor"/>
      </font>
      <alignment horizontal="left" vertical="center" textRotation="0" wrapText="1" indent="0" justifyLastLine="0" shrinkToFit="0" readingOrder="0"/>
      <border diagonalUp="0" diagonalDown="0">
        <left style="thin">
          <color theme="8" tint="0.79998168889431442"/>
        </left>
        <right style="thin">
          <color theme="8" tint="0.79998168889431442"/>
        </right>
        <top/>
        <bottom/>
        <vertical style="thin">
          <color theme="8" tint="0.79998168889431442"/>
        </vertical>
        <horizontal style="thin">
          <color theme="8" tint="0.79998168889431442"/>
        </horizontal>
      </border>
      <protection locked="0" hidden="0"/>
    </dxf>
  </dxfs>
  <tableStyles count="0" defaultTableStyle="TableStyleMedium9" defaultPivotStyle="PivotStyleLight16"/>
  <colors>
    <mruColors>
      <color rgb="FFFFCCFF"/>
      <color rgb="FFFFFF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RichValueStructure" Target="richData/rdrichvaluestructure.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06/relationships/rdRichValue" Target="richData/rdrichvalue.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 Id="rId22"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O’Brien, Jennifer" id="{CDF12EC7-B074-48E3-AF62-6760E6514D95}" userId="jobrien@chapinhall.org" providerId="PeoplePicker"/>
  <person displayName="Lexi Matter" id="{28464E73-DE54-4059-AD3D-80006B36EBFA}" userId="lmatter@chapinhall.org" providerId="PeoplePicker"/>
  <person displayName="Lexi Matter" id="{B2B83A6F-C3FF-461D-A239-87079E9A376D}" userId="S::lmatter@chapinhall.org::d353a24b-d403-4e2a-a0c1-f900e6ad0558" providerId="AD"/>
  <person displayName="Kya Barounis" id="{E0AD9567-D168-4CFF-8827-C81851CCE3F7}" userId="S::kbarounis@chapinhall.org::cb130a3d-0e71-43f5-87ef-46f1157bbc62" providerId="AD"/>
</personList>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8A4433F-E471-4CF1-A1BB-59CAE2C8D6AA}" name="Table225" displayName="Table225" ref="A3:F1177" totalsRowShown="0" headerRowDxfId="75" dataDxfId="73" headerRowBorderDxfId="74">
  <autoFilter ref="A3:F1177" xr:uid="{38A4433F-E471-4CF1-A1BB-59CAE2C8D6AA}"/>
  <tableColumns count="6">
    <tableColumn id="1" xr3:uid="{05F2D825-6D71-46DE-881A-68E0EFE1BE89}" name="Name of home visiting staff" dataDxfId="72"/>
    <tableColumn id="4" xr3:uid="{0119DD4A-BE20-4E3D-8A34-CB6A01A9023E}" name="Employment Start Date" dataDxfId="71"/>
    <tableColumn id="5" xr3:uid="{1B492BC2-314C-432C-A1A2-AC142BE1F386}" name="Employment End Date" dataDxfId="70"/>
    <tableColumn id="3" xr3:uid="{D8CC826D-19B0-4F30-B764-EE4A5F1C90C9}" name="Was this home visiting staff employed by your agency during the reporting period?" dataDxfId="69">
      <calculatedColumnFormula>IF(ISBLANK(C4), "Yes", IF(C4 &lt; 'County Names to hide'!$C$2, "No", "Yes"))</calculatedColumnFormula>
    </tableColumn>
    <tableColumn id="18" xr3:uid="{AAF5B932-3789-4DF5-A323-EE939382B504}" name="Role of home visiting staff " dataDxfId="68"/>
    <tableColumn id="2" xr3:uid="{676012F6-8345-4B11-86BD-345678939225}" name="Indicate if the home visiting staff member is Full-Time (FT) or Part-Time (PT)" dataDxfId="67"/>
  </tableColumns>
  <tableStyleInfo name="TableStyleLight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E212554-F133-4D80-8329-AB791A6AD549}" name="Table1" displayName="Table1" ref="A5:AS1048576" totalsRowShown="0" headerRowDxfId="66" dataDxfId="65">
  <autoFilter ref="A5:AS1048576" xr:uid="{6E212554-F133-4D80-8329-AB791A6AD549}"/>
  <tableColumns count="45">
    <tableColumn id="1" xr3:uid="{65C52F7B-2B5A-460A-8FC2-2707536F8BED}" name="DCFS/Probation Unique Identifier" dataDxfId="64"/>
    <tableColumn id="2" xr3:uid="{A23D9068-96CE-4D71-85A6-5CBD0F616846}" name="HVP Model _x000a_Child ID" dataDxfId="63"/>
    <tableColumn id="3" xr3:uid="{D25AD4E0-1805-45A7-9832-5481C374917E}" name="Child Date of Birth" dataDxfId="62"/>
    <tableColumn id="4" xr3:uid="{2AD61F8E-729D-46BF-A9BB-B01AF07C1C8E}" name="Child Sex" dataDxfId="61"/>
    <tableColumn id="5" xr3:uid="{B8D45601-1E3E-4EE6-A6AE-ED3CB0AF75DA}" name="Child Hispanic or Latino Ethnicity" dataDxfId="60"/>
    <tableColumn id="6" xr3:uid="{38EFC042-6900-4795-B9B9-515F7971F4A8}" name="Child Race: White" dataDxfId="59"/>
    <tableColumn id="7" xr3:uid="{414CA649-35ED-4179-BAF6-CD3DF4F5C223}" name="Child Race:  Black or African American" dataDxfId="58"/>
    <tableColumn id="8" xr3:uid="{52C644DD-8383-4FE6-9B8B-2F7E499BDD7B}" name="Child Race:  Asian" dataDxfId="57"/>
    <tableColumn id="9" xr3:uid="{ED555570-0FEB-4F61-BB6B-98E59A3E9796}" name="Child Race: Native Hawaiian or Other Pacific Islander" dataDxfId="56"/>
    <tableColumn id="10" xr3:uid="{16A8B9CA-9C58-4045-B6E2-76789D6CD432}" name="Child Race: American Indian or Alaska Native" dataDxfId="55"/>
    <tableColumn id="11" xr3:uid="{023C89AB-0E27-4B8A-A2EF-3B369E2432A8}" name="Child Race: Declined" dataDxfId="54"/>
    <tableColumn id="12" xr3:uid="{63A24B03-9E89-41D2-8A24-7C2752B94B27}" name="Child Race: Unknown" dataDxfId="53"/>
    <tableColumn id="13" xr3:uid="{311172AD-B98C-4559-9321-2504E013F10A}" name="Program Start Date" dataDxfId="52"/>
    <tableColumn id="14" xr3:uid="{D6E834AA-5A0F-4BBC-9278-533333C91D4C}" name="Program End Date" dataDxfId="51"/>
    <tableColumn id="47" xr3:uid="{AE6728E5-5C1B-4924-A7DE-0B9FC34DAFD6}" name="Was this child open during the report period?" dataDxfId="50" dataCellStyle="20% - Accent3">
      <calculatedColumnFormula>IF(ISBLANK(M6), "", IF(ISBLANK(N6), "Yes", IF(N6 &lt; 'County Names to hide'!$C$2, "No", "Yes")))</calculatedColumnFormula>
    </tableColumn>
    <tableColumn id="15" xr3:uid="{C254782B-080B-4870-BD0A-B8A1565E8D50}" name="Date Child Specific Prevention Plan Start (Year One)" dataDxfId="49"/>
    <tableColumn id="16" xr3:uid="{8463069B-F2CA-4B6D-848B-AC103548CF66}" name="Date Child Specific Prevention Plan Ended (Year One)" dataDxfId="48"/>
    <tableColumn id="17" xr3:uid="{F448AA05-0322-46FF-89BC-A88B9A58DD48}" name="Date Child Specific Prevention Plan Start (Year Two)" dataDxfId="47"/>
    <tableColumn id="18" xr3:uid="{24EA6898-B898-40B5-852C-3251A04B8859}" name="Date Child Specific Prevention Plan Ended (Year Two)" dataDxfId="46"/>
    <tableColumn id="46" xr3:uid="{15033BFC-AE46-4A7B-BA31-92E86166107C}" name="Months Open at End of Report Period" dataDxfId="45">
      <calculatedColumnFormula>IF(Outcomes!M6="", "", DATEDIF(Outcomes!M6, 'County Names to hide'!$D$2, "m"))</calculatedColumnFormula>
    </tableColumn>
    <tableColumn id="20" xr3:uid="{EC17F1C1-933D-417B-986F-755AB7CDAA1D}" name="Child Age at End of Report Period in months" dataDxfId="44">
      <calculatedColumnFormula>IF(Outcomes!C6="", "", DATEDIF(Outcomes!C6, 'County Names to hide'!$D$2, "m"))</calculatedColumnFormula>
    </tableColumn>
    <tableColumn id="21" xr3:uid="{1D93F99C-ECE7-4E25-9029-658AE9D00711}" name="Name of most recent home visitor working with family " dataDxfId="43"/>
    <tableColumn id="24" xr3:uid="{159480CC-065B-4F99-80C7-4228FA714466}" name="Was the caregiver-child interaction assessed using the DANCE or HOME validated tool? " dataDxfId="42"/>
    <tableColumn id="25" xr3:uid="{7D3E6D80-F06D-42F0-9D4A-06370F41ACBF}" name="Was the child's mother enrolled in the home visiting program prenatally before 37 weeks?" dataDxfId="41"/>
    <tableColumn id="26" xr3:uid="{AE50A5D0-5560-44B8-A599-BF51A0DD51D0}" name="If Yes, was the child born preterm following enrollment in the home visiting program?" dataDxfId="40"/>
    <tableColumn id="27" xr3:uid="{F9053964-309F-40B7-AE32-92EC243D1808}" name="Was the infant born with a low birth weight (&lt; 5.5lb or 2,500g)? " dataDxfId="39"/>
    <tableColumn id="28" xr3:uid="{CBCDC77D-1ED7-4410-AD4F-C46F5BA0A888}" name="Was the infant given breastmilk at birth? " dataDxfId="38"/>
    <tableColumn id="29" xr3:uid="{4FE0BF2C-3704-4195-B103-681C6C422EA8}" name="Was the infant given any amount of breastmilk at 6 months of age? " dataDxfId="37"/>
    <tableColumn id="30" xr3:uid="{02CC140C-F4B9-4F6B-82D5-3C74B50FB783}" name="Did the child have a timely screen for developmental delays using Ages &amp; Stages (ASQ-3) at 4 months?  " dataDxfId="36"/>
    <tableColumn id="31" xr3:uid="{9A38DEA0-3670-453A-A338-854BBF2F5703}" name="Did the child have a positive screen for developmental delays at 4 months?  " dataDxfId="35"/>
    <tableColumn id="32" xr3:uid="{4CFD27DF-B4D6-4AE3-8E88-FAB6F6918A5F}" name="If Yes, did the child receive services in a timely manner following 4 month screen? " dataDxfId="34"/>
    <tableColumn id="33" xr3:uid="{8E99AE5E-A986-4141-8AE1-C1FF39A015EC}" name="Did the child have a timely screen for developmental delays using Ages &amp; Stages (ASQ-3) at 10 months?  " dataDxfId="33"/>
    <tableColumn id="34" xr3:uid="{F34F5F0F-FF8C-402A-81E8-60280A112E35}" name="Did the child have a positive screen for developmental delays at 10 months? " dataDxfId="32"/>
    <tableColumn id="35" xr3:uid="{5774B98D-CDCF-4CED-BD6E-13CDF5209142}" name="If Yes, did the child receive services in a timely manner following 10 month screen?" dataDxfId="31"/>
    <tableColumn id="36" xr3:uid="{DFBA7410-4F38-4B2C-920D-830168CAFE6A}" name="Did the child have a timely screen for developmental delays using Ages &amp; Stages (ASQ-3) at 18 months?" dataDxfId="30"/>
    <tableColumn id="37" xr3:uid="{7956922B-8E6F-4B92-84CA-970AC770C8D1}" name="Did the child have a positive screen for developmental delays at 18 months?" dataDxfId="29"/>
    <tableColumn id="38" xr3:uid="{EF281306-D937-41E5-9A30-6AA983C4C64E}" name="If Yes, did the child receive services in a timely manner following 18 month screen?" dataDxfId="28"/>
    <tableColumn id="39" xr3:uid="{F868F117-829C-445C-822F-D83682031F3E}" name="Did the child have a timely screen for developmental delays using Ages &amp; Stages (ASQ-3) at 24 months?" dataDxfId="27"/>
    <tableColumn id="40" xr3:uid="{8A45D7C2-79B8-4DCF-840E-9A2C5C182027}" name="Did the child have a positive screen for developmental delays at 24 months?" dataDxfId="26"/>
    <tableColumn id="41" xr3:uid="{C7012319-8279-4392-944B-7EBE1B412BD3}" name="If Yes, did the child receive services in a timely manner following 24 month screen?" dataDxfId="25"/>
    <tableColumn id="48" xr3:uid="{30824F46-3E9F-41D7-B567-2D3FD0EA34E6}" name="Is the screening for developmental delays up-to-date based on the child's age at the end of the report period?" dataDxfId="24">
      <calculatedColumnFormula>IF(U6="", "",
 IF(U6&lt;=4, "",
  _xlfn.LET(
   _xlpm.missing, _xlfn.TEXTJOIN(", ", TRUE,
     IF(U6&gt;=5, IF(AC6&lt;&gt;"Yes", "Missing 4mo", ""), ""),
     IF(U6&gt;=12, IF(AF6&lt;&gt;"Yes", "Missing 10mo", ""), ""),
     IF(U6&gt;=19, IF(AI6&lt;&gt;"Yes", "Missing 18mo", ""), ""),
     IF(U6&gt;=25, IF(AL2&lt;&gt;"Yes", "Missing 24mo", ""), "")
   ),
   IF(_xlpm.missing="", "Up to Date", _xlpm.missing)
  )
 )
)</calculatedColumnFormula>
    </tableColumn>
    <tableColumn id="42" xr3:uid="{5D78242B-5387-4F14-A3A7-2EBF67DA589B}" name="Has the child been enrolled in home visiting for at least 3 months? " dataDxfId="23">
      <calculatedColumnFormula>IF(T6="", "", IF(T6&gt;=3, "yes", "no"))</calculatedColumnFormula>
    </tableColumn>
    <tableColumn id="43" xr3:uid="{149F21B5-16FC-4284-AA75-A4FB13AA0A38}" name="If yes, was the child's primary caregiver screened for depression within 3 months of enrollment or 3 months of delivery (for those enrolled prenatally)? " dataDxfId="22"/>
    <tableColumn id="44" xr3:uid="{A958551A-00A1-4752-86D1-AC22418BF122}" name="If yes, did the child's primary caregiver have a positive screen for depression? " dataDxfId="21"/>
    <tableColumn id="45" xr3:uid="{3B137F32-1E10-4D48-820D-1A99762F003C}" name="If yes, did the primary caregiver receive one or more service contacts? " dataDxfId="2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 dT="2025-07-29T21:47:07.70" personId="{B2B83A6F-C3FF-461D-A239-87079E9A376D}" id="{17DF98B5-D912-4FA2-8825-69E378675BE8}" done="1">
    <text xml:space="preserve">Do we want to still have them reach out to CH for assistance? I’m not sure that we’ll be able to accommodate individual county TA for these templates - can CDSS?
This is applicable to the instructions on every tab. </text>
  </threadedComment>
  <threadedComment ref="A1" dT="2025-08-04T19:05:49.34" personId="{E0AD9567-D168-4CFF-8827-C81851CCE3F7}" id="{5BF8B3FB-64E9-4362-8CC9-2925C2A4DA7A}" parentId="{17DF98B5-D912-4FA2-8825-69E378675BE8}">
    <text xml:space="preserve">@Lexi Matter @O’Brien, Jennifer Should we ask CDSS? Do you think they would expect us to do the TA since we developed the templates? </text>
    <mentions>
      <mention mentionpersonId="{28464E73-DE54-4059-AD3D-80006B36EBFA}" mentionId="{4B84E01F-4354-4861-8BE9-66C8FBEB5C4C}" startIndex="0" length="12"/>
      <mention mentionpersonId="{CDF12EC7-B074-48E3-AF62-6760E6514D95}" mentionId="{347B7E24-C01F-46AB-AD2A-3977EB0D9927}" startIndex="13" length="18"/>
    </mentions>
  </threadedComment>
</ThreadedComments>
</file>

<file path=xl/threadedComments/threadedComment2.xml><?xml version="1.0" encoding="utf-8"?>
<ThreadedComments xmlns="http://schemas.microsoft.com/office/spreadsheetml/2018/threadedcomments" xmlns:x="http://schemas.openxmlformats.org/spreadsheetml/2006/main">
  <threadedComment ref="A2" dT="2025-07-29T17:00:47.28" personId="{B2B83A6F-C3FF-461D-A239-87079E9A376D}" id="{A8EA1E11-B434-44C3-A264-25C147266659}">
    <text xml:space="preserve">I’m worried that there are too many columns on this tab, you have to scroll quite a bit. Is there an option to break it up, similar to how the fidelity measures are broken up into multiple tabs? </text>
  </threadedComment>
  <threadedComment ref="A2" dT="2025-08-04T19:07:05.66" personId="{E0AD9567-D168-4CFF-8827-C81851CCE3F7}" id="{4682FABE-732B-41BF-AC05-8423061096BF}" parentId="{A8EA1E11-B434-44C3-A264-25C147266659}">
    <text>@Lexi Matter I can do that for other templates but it would take a long time to recreate the aggregate outcomes and fidelity tables if I do that for this one- they reference columns on this page.</text>
    <mentions>
      <mention mentionpersonId="{28464E73-DE54-4059-AD3D-80006B36EBFA}" mentionId="{73BFFBFF-D0B8-48B0-8A9C-F26FD103BF0E}" startIndex="0" length="12"/>
    </mentions>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table" Target="../tables/table2.xml"/><Relationship Id="rId1" Type="http://schemas.openxmlformats.org/officeDocument/2006/relationships/vmlDrawing" Target="../drawings/vmlDrawing4.vml"/><Relationship Id="rId4" Type="http://schemas.microsoft.com/office/2017/10/relationships/threadedComment" Target="../threadedComments/threadedComment2.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6AE2C-DB96-4FDB-9152-32C7957DCF1F}">
  <sheetPr>
    <tabColor rgb="FFFFFF00"/>
  </sheetPr>
  <dimension ref="A1:L3"/>
  <sheetViews>
    <sheetView topLeftCell="I1" zoomScale="120" zoomScaleNormal="120" workbookViewId="0">
      <selection activeCell="K4" sqref="K4"/>
    </sheetView>
  </sheetViews>
  <sheetFormatPr defaultColWidth="8.7265625" defaultRowHeight="14.5" x14ac:dyDescent="0.35"/>
  <cols>
    <col min="1" max="2" width="24.54296875" customWidth="1"/>
    <col min="3" max="7" width="24.54296875" style="5" customWidth="1"/>
    <col min="8" max="8" width="25.81640625" customWidth="1"/>
    <col min="9" max="9" width="25.81640625" style="159" customWidth="1"/>
    <col min="10" max="10" width="16.7265625" customWidth="1"/>
    <col min="11" max="11" width="22.7265625" customWidth="1"/>
    <col min="12" max="12" width="34.81640625" customWidth="1"/>
    <col min="13" max="13" width="19.81640625" style="4" customWidth="1"/>
    <col min="14" max="16384" width="8.7265625" style="4"/>
  </cols>
  <sheetData>
    <row r="1" spans="1:12" ht="156.5" customHeight="1" x14ac:dyDescent="0.35">
      <c r="A1" s="243" t="s">
        <v>191</v>
      </c>
      <c r="B1" s="244"/>
      <c r="C1" s="244"/>
      <c r="D1" s="244"/>
      <c r="E1" s="244"/>
      <c r="F1" s="244"/>
      <c r="G1" s="244"/>
      <c r="H1" s="244"/>
      <c r="I1" s="234"/>
      <c r="J1" s="4"/>
      <c r="K1" s="4"/>
      <c r="L1" s="4"/>
    </row>
    <row r="2" spans="1:12" ht="43.5" x14ac:dyDescent="0.35">
      <c r="A2" s="235" t="s">
        <v>0</v>
      </c>
      <c r="B2" s="235" t="s">
        <v>1</v>
      </c>
      <c r="C2" s="236" t="s">
        <v>177</v>
      </c>
      <c r="D2" s="236" t="s">
        <v>178</v>
      </c>
      <c r="E2" s="236" t="s">
        <v>179</v>
      </c>
      <c r="F2" s="236" t="s">
        <v>180</v>
      </c>
      <c r="G2" s="236" t="s">
        <v>181</v>
      </c>
      <c r="H2" s="235" t="s">
        <v>182</v>
      </c>
      <c r="I2" s="235" t="s">
        <v>183</v>
      </c>
      <c r="J2" s="235" t="s">
        <v>5</v>
      </c>
      <c r="K2" s="235" t="s">
        <v>6</v>
      </c>
      <c r="L2" s="235" t="s">
        <v>7</v>
      </c>
    </row>
    <row r="3" spans="1:12" x14ac:dyDescent="0.35">
      <c r="A3" s="4" t="s">
        <v>110</v>
      </c>
      <c r="B3" s="4" t="s">
        <v>9</v>
      </c>
      <c r="C3" s="30"/>
      <c r="D3" s="30"/>
      <c r="E3" s="30" t="s">
        <v>193</v>
      </c>
      <c r="F3" s="30" t="s">
        <v>192</v>
      </c>
      <c r="G3" s="28">
        <v>2026</v>
      </c>
      <c r="H3" s="242">
        <f>DATE(G3, MONTH(DATEVALUE("1 "&amp;F3)), 1)</f>
        <v>46054</v>
      </c>
      <c r="I3" s="242" cm="1">
        <f t="array" ref="I3">_xlfn.IFS(
  E3="Monthly", EOMONTH(H3,0),
  E3="Quarterly", EOMONTH(H3,2),
  E3="Biannual", EOMONTH(H3,5),
  E3="Yearly", EOMONTH(H3,11)
)</f>
        <v>46142</v>
      </c>
      <c r="J3" s="4">
        <v>2027</v>
      </c>
      <c r="K3" s="4"/>
      <c r="L3" s="4"/>
    </row>
  </sheetData>
  <sheetProtection selectLockedCells="1"/>
  <mergeCells count="1">
    <mergeCell ref="A1:H1"/>
  </mergeCells>
  <dataValidations count="5">
    <dataValidation type="whole" operator="greaterThanOrEqual" allowBlank="1" showInputMessage="1" showErrorMessage="1" sqref="G3" xr:uid="{3A19B72A-8749-4BE5-BADB-78BB8CFFE5EF}">
      <formula1>2026</formula1>
    </dataValidation>
    <dataValidation type="list" allowBlank="1" showInputMessage="1" showErrorMessage="1" sqref="F3" xr:uid="{3FA0EB6F-42CE-4F49-8BB8-37FDD3CE975F}">
      <formula1>"January,February,March,April,May,June,July,August,September,October,November,December"</formula1>
    </dataValidation>
    <dataValidation type="list" allowBlank="1" showInputMessage="1" showErrorMessage="1" sqref="E3" xr:uid="{5D26B9AD-2548-47F9-87C3-7CF23AFCF311}">
      <formula1>"Monthly, Quarterly, Biannual, Yearly"</formula1>
    </dataValidation>
    <dataValidation type="whole" allowBlank="1" showInputMessage="1" showErrorMessage="1" sqref="J1:J1048576" xr:uid="{EBB42D92-347E-4184-9AFF-186162B8916A}">
      <formula1>2026</formula1>
      <formula2>3026</formula2>
    </dataValidation>
    <dataValidation type="whole" allowBlank="1" showInputMessage="1" showErrorMessage="1" sqref="E4:G1048576 C4:C1048576 D4:D1048576" xr:uid="{C7EEF6D1-B418-4372-9AC5-023760105850}">
      <formula1>1</formula1>
      <formula2>1000</formula2>
    </dataValidation>
  </dataValidations>
  <pageMargins left="0.75" right="0.75" top="1" bottom="1" header="0.5" footer="0.5"/>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F06A3A9-A8F1-4DDA-8078-81B3FFEA12D8}">
          <x14:formula1>
            <xm:f>'County Names to hide (2)'!A2:A61</xm:f>
          </x14:formula1>
          <xm:sqref>A3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CB19E-C440-415D-9548-86B04ACB19BA}">
  <sheetPr codeName="Sheet9"/>
  <dimension ref="A1:D59"/>
  <sheetViews>
    <sheetView workbookViewId="0">
      <selection activeCell="D3" sqref="D3"/>
    </sheetView>
  </sheetViews>
  <sheetFormatPr defaultColWidth="8.7265625" defaultRowHeight="14.5" x14ac:dyDescent="0.35"/>
  <cols>
    <col min="1" max="1" width="16.453125" style="4" customWidth="1"/>
    <col min="2" max="2" width="32" style="4" customWidth="1"/>
    <col min="3" max="3" width="57.81640625" style="4" customWidth="1"/>
    <col min="4" max="4" width="38.81640625" style="4" customWidth="1"/>
    <col min="5" max="16384" width="8.7265625" style="4"/>
  </cols>
  <sheetData>
    <row r="1" spans="1:4" x14ac:dyDescent="0.35">
      <c r="A1" s="34" t="s">
        <v>106</v>
      </c>
      <c r="B1" s="34" t="s">
        <v>107</v>
      </c>
      <c r="C1" s="34" t="s">
        <v>108</v>
      </c>
      <c r="D1" s="34" t="s">
        <v>109</v>
      </c>
    </row>
    <row r="2" spans="1:4" x14ac:dyDescent="0.35">
      <c r="A2" s="4" t="s">
        <v>110</v>
      </c>
      <c r="B2" s="29">
        <f ca="1">TODAY()</f>
        <v>46182</v>
      </c>
      <c r="C2" s="159">
        <f>DATE(Cover_Sheet!$F3, CHOOSE(MATCH(Cover_Sheet!$E3, {"January-March","April-June","July-September","October-December"}, 0), 1, 4, 7, 10), 1)</f>
        <v>46023</v>
      </c>
      <c r="D2" s="159">
        <f>EOMONTH(DATE(Cover_Sheet!$F3, CHOOSE(MATCH(Cover_Sheet!$E3, {"January-March","April-June","July-September","October-December"}, 0), 3, 6, 9, 12), 1), 0)</f>
        <v>46112</v>
      </c>
    </row>
    <row r="3" spans="1:4" x14ac:dyDescent="0.35">
      <c r="A3" s="4" t="s">
        <v>111</v>
      </c>
    </row>
    <row r="4" spans="1:4" x14ac:dyDescent="0.35">
      <c r="A4" s="4" t="s">
        <v>112</v>
      </c>
    </row>
    <row r="5" spans="1:4" x14ac:dyDescent="0.35">
      <c r="A5" s="4" t="s">
        <v>113</v>
      </c>
    </row>
    <row r="6" spans="1:4" x14ac:dyDescent="0.35">
      <c r="A6" s="4" t="s">
        <v>8</v>
      </c>
    </row>
    <row r="7" spans="1:4" x14ac:dyDescent="0.35">
      <c r="A7" s="4" t="s">
        <v>114</v>
      </c>
    </row>
    <row r="8" spans="1:4" x14ac:dyDescent="0.35">
      <c r="A8" s="4" t="s">
        <v>115</v>
      </c>
    </row>
    <row r="9" spans="1:4" x14ac:dyDescent="0.35">
      <c r="A9" s="4" t="s">
        <v>116</v>
      </c>
    </row>
    <row r="10" spans="1:4" x14ac:dyDescent="0.35">
      <c r="A10" s="4" t="s">
        <v>117</v>
      </c>
    </row>
    <row r="11" spans="1:4" x14ac:dyDescent="0.35">
      <c r="A11" s="4" t="s">
        <v>118</v>
      </c>
    </row>
    <row r="12" spans="1:4" x14ac:dyDescent="0.35">
      <c r="A12" s="4" t="s">
        <v>119</v>
      </c>
    </row>
    <row r="13" spans="1:4" x14ac:dyDescent="0.35">
      <c r="A13" s="4" t="s">
        <v>120</v>
      </c>
    </row>
    <row r="14" spans="1:4" x14ac:dyDescent="0.35">
      <c r="A14" s="4" t="s">
        <v>121</v>
      </c>
    </row>
    <row r="15" spans="1:4" x14ac:dyDescent="0.35">
      <c r="A15" s="4" t="s">
        <v>122</v>
      </c>
    </row>
    <row r="16" spans="1:4" x14ac:dyDescent="0.35">
      <c r="A16" s="4" t="s">
        <v>123</v>
      </c>
    </row>
    <row r="17" spans="1:1" x14ac:dyDescent="0.35">
      <c r="A17" s="4" t="s">
        <v>124</v>
      </c>
    </row>
    <row r="18" spans="1:1" x14ac:dyDescent="0.35">
      <c r="A18" s="4" t="s">
        <v>125</v>
      </c>
    </row>
    <row r="19" spans="1:1" x14ac:dyDescent="0.35">
      <c r="A19" s="4" t="s">
        <v>126</v>
      </c>
    </row>
    <row r="20" spans="1:1" x14ac:dyDescent="0.35">
      <c r="A20" s="4" t="s">
        <v>127</v>
      </c>
    </row>
    <row r="21" spans="1:1" x14ac:dyDescent="0.35">
      <c r="A21" s="4" t="s">
        <v>128</v>
      </c>
    </row>
    <row r="22" spans="1:1" x14ac:dyDescent="0.35">
      <c r="A22" s="4" t="s">
        <v>129</v>
      </c>
    </row>
    <row r="23" spans="1:1" x14ac:dyDescent="0.35">
      <c r="A23" s="4" t="s">
        <v>130</v>
      </c>
    </row>
    <row r="24" spans="1:1" x14ac:dyDescent="0.35">
      <c r="A24" s="4" t="s">
        <v>131</v>
      </c>
    </row>
    <row r="25" spans="1:1" x14ac:dyDescent="0.35">
      <c r="A25" s="4" t="s">
        <v>132</v>
      </c>
    </row>
    <row r="26" spans="1:1" x14ac:dyDescent="0.35">
      <c r="A26" s="4" t="s">
        <v>133</v>
      </c>
    </row>
    <row r="27" spans="1:1" x14ac:dyDescent="0.35">
      <c r="A27" s="4" t="s">
        <v>134</v>
      </c>
    </row>
    <row r="28" spans="1:1" x14ac:dyDescent="0.35">
      <c r="A28" s="4" t="s">
        <v>135</v>
      </c>
    </row>
    <row r="29" spans="1:1" x14ac:dyDescent="0.35">
      <c r="A29" s="4" t="s">
        <v>136</v>
      </c>
    </row>
    <row r="30" spans="1:1" x14ac:dyDescent="0.35">
      <c r="A30" s="4" t="s">
        <v>137</v>
      </c>
    </row>
    <row r="31" spans="1:1" x14ac:dyDescent="0.35">
      <c r="A31" s="4" t="s">
        <v>138</v>
      </c>
    </row>
    <row r="32" spans="1:1" x14ac:dyDescent="0.35">
      <c r="A32" s="4" t="s">
        <v>139</v>
      </c>
    </row>
    <row r="33" spans="1:1" x14ac:dyDescent="0.35">
      <c r="A33" s="4" t="s">
        <v>140</v>
      </c>
    </row>
    <row r="34" spans="1:1" x14ac:dyDescent="0.35">
      <c r="A34" s="4" t="s">
        <v>141</v>
      </c>
    </row>
    <row r="35" spans="1:1" x14ac:dyDescent="0.35">
      <c r="A35" s="4" t="s">
        <v>142</v>
      </c>
    </row>
    <row r="36" spans="1:1" x14ac:dyDescent="0.35">
      <c r="A36" s="4" t="s">
        <v>143</v>
      </c>
    </row>
    <row r="37" spans="1:1" x14ac:dyDescent="0.35">
      <c r="A37" s="4" t="s">
        <v>144</v>
      </c>
    </row>
    <row r="38" spans="1:1" x14ac:dyDescent="0.35">
      <c r="A38" s="4" t="s">
        <v>145</v>
      </c>
    </row>
    <row r="39" spans="1:1" x14ac:dyDescent="0.35">
      <c r="A39" s="4" t="s">
        <v>146</v>
      </c>
    </row>
    <row r="40" spans="1:1" x14ac:dyDescent="0.35">
      <c r="A40" s="4" t="s">
        <v>147</v>
      </c>
    </row>
    <row r="41" spans="1:1" x14ac:dyDescent="0.35">
      <c r="A41" s="4" t="s">
        <v>148</v>
      </c>
    </row>
    <row r="42" spans="1:1" x14ac:dyDescent="0.35">
      <c r="A42" s="4" t="s">
        <v>149</v>
      </c>
    </row>
    <row r="43" spans="1:1" x14ac:dyDescent="0.35">
      <c r="A43" s="4" t="s">
        <v>150</v>
      </c>
    </row>
    <row r="44" spans="1:1" x14ac:dyDescent="0.35">
      <c r="A44" s="4" t="s">
        <v>151</v>
      </c>
    </row>
    <row r="45" spans="1:1" x14ac:dyDescent="0.35">
      <c r="A45" s="4" t="s">
        <v>152</v>
      </c>
    </row>
    <row r="46" spans="1:1" x14ac:dyDescent="0.35">
      <c r="A46" s="4" t="s">
        <v>153</v>
      </c>
    </row>
    <row r="47" spans="1:1" x14ac:dyDescent="0.35">
      <c r="A47" s="4" t="s">
        <v>154</v>
      </c>
    </row>
    <row r="48" spans="1:1" x14ac:dyDescent="0.35">
      <c r="A48" s="4" t="s">
        <v>155</v>
      </c>
    </row>
    <row r="49" spans="1:1" x14ac:dyDescent="0.35">
      <c r="A49" s="4" t="s">
        <v>156</v>
      </c>
    </row>
    <row r="50" spans="1:1" x14ac:dyDescent="0.35">
      <c r="A50" s="4" t="s">
        <v>157</v>
      </c>
    </row>
    <row r="51" spans="1:1" x14ac:dyDescent="0.35">
      <c r="A51" s="4" t="s">
        <v>158</v>
      </c>
    </row>
    <row r="52" spans="1:1" x14ac:dyDescent="0.35">
      <c r="A52" s="4" t="s">
        <v>159</v>
      </c>
    </row>
    <row r="53" spans="1:1" x14ac:dyDescent="0.35">
      <c r="A53" s="4" t="s">
        <v>160</v>
      </c>
    </row>
    <row r="54" spans="1:1" x14ac:dyDescent="0.35">
      <c r="A54" s="4" t="s">
        <v>161</v>
      </c>
    </row>
    <row r="55" spans="1:1" x14ac:dyDescent="0.35">
      <c r="A55" s="4" t="s">
        <v>162</v>
      </c>
    </row>
    <row r="56" spans="1:1" x14ac:dyDescent="0.35">
      <c r="A56" s="4" t="s">
        <v>163</v>
      </c>
    </row>
    <row r="57" spans="1:1" x14ac:dyDescent="0.35">
      <c r="A57" s="4" t="s">
        <v>164</v>
      </c>
    </row>
    <row r="58" spans="1:1" x14ac:dyDescent="0.35">
      <c r="A58" s="4" t="s">
        <v>165</v>
      </c>
    </row>
    <row r="59" spans="1:1" x14ac:dyDescent="0.35">
      <c r="A59" s="4" t="s">
        <v>166</v>
      </c>
    </row>
  </sheetData>
  <sheetProtection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7F7BA-F7E6-4A35-88F1-213DA9C581CD}">
  <dimension ref="A1:E61"/>
  <sheetViews>
    <sheetView workbookViewId="0">
      <selection activeCell="C2" sqref="C2"/>
    </sheetView>
  </sheetViews>
  <sheetFormatPr defaultColWidth="8.7265625" defaultRowHeight="14.5" x14ac:dyDescent="0.35"/>
  <cols>
    <col min="1" max="1" width="16.453125" style="4" customWidth="1"/>
    <col min="2" max="2" width="32" style="4" customWidth="1"/>
    <col min="3" max="3" width="57.81640625" style="4" customWidth="1"/>
    <col min="4" max="4" width="38.81640625" style="4" customWidth="1"/>
    <col min="5" max="5" width="43.54296875" style="4" customWidth="1"/>
    <col min="6" max="16384" width="8.7265625" style="4"/>
  </cols>
  <sheetData>
    <row r="1" spans="1:5" x14ac:dyDescent="0.35">
      <c r="A1" s="34" t="s">
        <v>106</v>
      </c>
      <c r="B1" s="34" t="s">
        <v>107</v>
      </c>
      <c r="C1" s="34" t="s">
        <v>173</v>
      </c>
      <c r="D1" s="34" t="s">
        <v>174</v>
      </c>
    </row>
    <row r="2" spans="1:5" x14ac:dyDescent="0.35">
      <c r="A2" s="4" t="s">
        <v>110</v>
      </c>
      <c r="B2" s="29">
        <f ca="1">TODAY()</f>
        <v>46182</v>
      </c>
      <c r="C2" s="159">
        <f>Cover_Sheet2!$H$3</f>
        <v>46054</v>
      </c>
      <c r="D2" s="159">
        <f>Cover_Sheet2!$I$3</f>
        <v>46142</v>
      </c>
      <c r="E2" s="29">
        <f>EDATE('County Names to hide (2)'!$C$2,-6)</f>
        <v>45870</v>
      </c>
    </row>
    <row r="3" spans="1:5" x14ac:dyDescent="0.35">
      <c r="A3" s="4" t="s">
        <v>111</v>
      </c>
    </row>
    <row r="4" spans="1:5" x14ac:dyDescent="0.35">
      <c r="A4" s="4" t="s">
        <v>112</v>
      </c>
    </row>
    <row r="5" spans="1:5" x14ac:dyDescent="0.35">
      <c r="A5" s="4" t="s">
        <v>113</v>
      </c>
    </row>
    <row r="6" spans="1:5" x14ac:dyDescent="0.35">
      <c r="A6" s="4" t="s">
        <v>8</v>
      </c>
    </row>
    <row r="7" spans="1:5" x14ac:dyDescent="0.35">
      <c r="A7" s="4" t="s">
        <v>114</v>
      </c>
    </row>
    <row r="8" spans="1:5" x14ac:dyDescent="0.35">
      <c r="A8" s="4" t="s">
        <v>115</v>
      </c>
    </row>
    <row r="9" spans="1:5" x14ac:dyDescent="0.35">
      <c r="A9" s="4" t="s">
        <v>116</v>
      </c>
    </row>
    <row r="10" spans="1:5" x14ac:dyDescent="0.35">
      <c r="A10" s="4" t="s">
        <v>117</v>
      </c>
    </row>
    <row r="11" spans="1:5" x14ac:dyDescent="0.35">
      <c r="A11" s="4" t="s">
        <v>118</v>
      </c>
    </row>
    <row r="12" spans="1:5" x14ac:dyDescent="0.35">
      <c r="A12" s="4" t="s">
        <v>119</v>
      </c>
    </row>
    <row r="13" spans="1:5" x14ac:dyDescent="0.35">
      <c r="A13" s="4" t="s">
        <v>120</v>
      </c>
    </row>
    <row r="14" spans="1:5" x14ac:dyDescent="0.35">
      <c r="A14" s="4" t="s">
        <v>121</v>
      </c>
    </row>
    <row r="15" spans="1:5" x14ac:dyDescent="0.35">
      <c r="A15" s="4" t="s">
        <v>122</v>
      </c>
    </row>
    <row r="16" spans="1:5" x14ac:dyDescent="0.35">
      <c r="A16" s="4" t="s">
        <v>175</v>
      </c>
    </row>
    <row r="17" spans="1:1" x14ac:dyDescent="0.35">
      <c r="A17" s="4" t="s">
        <v>123</v>
      </c>
    </row>
    <row r="18" spans="1:1" x14ac:dyDescent="0.35">
      <c r="A18" s="4" t="s">
        <v>124</v>
      </c>
    </row>
    <row r="19" spans="1:1" x14ac:dyDescent="0.35">
      <c r="A19" s="4" t="s">
        <v>125</v>
      </c>
    </row>
    <row r="20" spans="1:1" x14ac:dyDescent="0.35">
      <c r="A20" s="4" t="s">
        <v>126</v>
      </c>
    </row>
    <row r="21" spans="1:1" x14ac:dyDescent="0.35">
      <c r="A21" s="4" t="s">
        <v>127</v>
      </c>
    </row>
    <row r="22" spans="1:1" x14ac:dyDescent="0.35">
      <c r="A22" s="4" t="s">
        <v>128</v>
      </c>
    </row>
    <row r="23" spans="1:1" x14ac:dyDescent="0.35">
      <c r="A23" s="4" t="s">
        <v>129</v>
      </c>
    </row>
    <row r="24" spans="1:1" x14ac:dyDescent="0.35">
      <c r="A24" s="4" t="s">
        <v>130</v>
      </c>
    </row>
    <row r="25" spans="1:1" x14ac:dyDescent="0.35">
      <c r="A25" s="4" t="s">
        <v>131</v>
      </c>
    </row>
    <row r="26" spans="1:1" x14ac:dyDescent="0.35">
      <c r="A26" s="4" t="s">
        <v>132</v>
      </c>
    </row>
    <row r="27" spans="1:1" x14ac:dyDescent="0.35">
      <c r="A27" s="4" t="s">
        <v>133</v>
      </c>
    </row>
    <row r="28" spans="1:1" x14ac:dyDescent="0.35">
      <c r="A28" s="4" t="s">
        <v>134</v>
      </c>
    </row>
    <row r="29" spans="1:1" x14ac:dyDescent="0.35">
      <c r="A29" s="4" t="s">
        <v>135</v>
      </c>
    </row>
    <row r="30" spans="1:1" x14ac:dyDescent="0.35">
      <c r="A30" s="4" t="s">
        <v>136</v>
      </c>
    </row>
    <row r="31" spans="1:1" x14ac:dyDescent="0.35">
      <c r="A31" s="4" t="s">
        <v>137</v>
      </c>
    </row>
    <row r="32" spans="1:1" x14ac:dyDescent="0.35">
      <c r="A32" s="4" t="s">
        <v>138</v>
      </c>
    </row>
    <row r="33" spans="1:1" x14ac:dyDescent="0.35">
      <c r="A33" s="4" t="s">
        <v>139</v>
      </c>
    </row>
    <row r="34" spans="1:1" x14ac:dyDescent="0.35">
      <c r="A34" s="4" t="s">
        <v>140</v>
      </c>
    </row>
    <row r="35" spans="1:1" x14ac:dyDescent="0.35">
      <c r="A35" s="4" t="s">
        <v>141</v>
      </c>
    </row>
    <row r="36" spans="1:1" x14ac:dyDescent="0.35">
      <c r="A36" s="4" t="s">
        <v>142</v>
      </c>
    </row>
    <row r="37" spans="1:1" x14ac:dyDescent="0.35">
      <c r="A37" s="4" t="s">
        <v>143</v>
      </c>
    </row>
    <row r="38" spans="1:1" x14ac:dyDescent="0.35">
      <c r="A38" s="4" t="s">
        <v>144</v>
      </c>
    </row>
    <row r="39" spans="1:1" x14ac:dyDescent="0.35">
      <c r="A39" s="4" t="s">
        <v>145</v>
      </c>
    </row>
    <row r="40" spans="1:1" x14ac:dyDescent="0.35">
      <c r="A40" s="4" t="s">
        <v>146</v>
      </c>
    </row>
    <row r="41" spans="1:1" x14ac:dyDescent="0.35">
      <c r="A41" s="4" t="s">
        <v>147</v>
      </c>
    </row>
    <row r="42" spans="1:1" x14ac:dyDescent="0.35">
      <c r="A42" s="4" t="s">
        <v>148</v>
      </c>
    </row>
    <row r="43" spans="1:1" x14ac:dyDescent="0.35">
      <c r="A43" s="4" t="s">
        <v>149</v>
      </c>
    </row>
    <row r="44" spans="1:1" x14ac:dyDescent="0.35">
      <c r="A44" s="4" t="s">
        <v>150</v>
      </c>
    </row>
    <row r="45" spans="1:1" x14ac:dyDescent="0.35">
      <c r="A45" s="4" t="s">
        <v>151</v>
      </c>
    </row>
    <row r="46" spans="1:1" x14ac:dyDescent="0.35">
      <c r="A46" s="4" t="s">
        <v>152</v>
      </c>
    </row>
    <row r="47" spans="1:1" x14ac:dyDescent="0.35">
      <c r="A47" s="4" t="s">
        <v>153</v>
      </c>
    </row>
    <row r="48" spans="1:1" x14ac:dyDescent="0.35">
      <c r="A48" s="4" t="s">
        <v>154</v>
      </c>
    </row>
    <row r="49" spans="1:1" x14ac:dyDescent="0.35">
      <c r="A49" s="4" t="s">
        <v>155</v>
      </c>
    </row>
    <row r="50" spans="1:1" x14ac:dyDescent="0.35">
      <c r="A50" s="4" t="s">
        <v>156</v>
      </c>
    </row>
    <row r="51" spans="1:1" x14ac:dyDescent="0.35">
      <c r="A51" s="4" t="s">
        <v>157</v>
      </c>
    </row>
    <row r="52" spans="1:1" x14ac:dyDescent="0.35">
      <c r="A52" s="4" t="s">
        <v>158</v>
      </c>
    </row>
    <row r="53" spans="1:1" x14ac:dyDescent="0.35">
      <c r="A53" s="4" t="s">
        <v>159</v>
      </c>
    </row>
    <row r="54" spans="1:1" x14ac:dyDescent="0.35">
      <c r="A54" s="4" t="s">
        <v>160</v>
      </c>
    </row>
    <row r="55" spans="1:1" x14ac:dyDescent="0.35">
      <c r="A55" s="4" t="s">
        <v>161</v>
      </c>
    </row>
    <row r="56" spans="1:1" x14ac:dyDescent="0.35">
      <c r="A56" s="4" t="s">
        <v>162</v>
      </c>
    </row>
    <row r="57" spans="1:1" x14ac:dyDescent="0.35">
      <c r="A57" s="4" t="s">
        <v>163</v>
      </c>
    </row>
    <row r="58" spans="1:1" x14ac:dyDescent="0.35">
      <c r="A58" s="4" t="s">
        <v>164</v>
      </c>
    </row>
    <row r="59" spans="1:1" x14ac:dyDescent="0.35">
      <c r="A59" s="4" t="s">
        <v>165</v>
      </c>
    </row>
    <row r="60" spans="1:1" x14ac:dyDescent="0.35">
      <c r="A60" s="4" t="s">
        <v>166</v>
      </c>
    </row>
    <row r="61" spans="1:1" x14ac:dyDescent="0.35">
      <c r="A61" s="4" t="s">
        <v>176</v>
      </c>
    </row>
  </sheetData>
  <sheetProtection select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H3"/>
  <sheetViews>
    <sheetView showGridLines="0" zoomScale="120" zoomScaleNormal="120" workbookViewId="0">
      <selection activeCell="G3" sqref="G3"/>
    </sheetView>
  </sheetViews>
  <sheetFormatPr defaultColWidth="8.7265625" defaultRowHeight="14.5" x14ac:dyDescent="0.35"/>
  <cols>
    <col min="1" max="2" width="24.54296875" style="4" customWidth="1"/>
    <col min="3" max="3" width="19.26953125" style="30" bestFit="1" customWidth="1"/>
    <col min="4" max="4" width="15.453125" style="30" bestFit="1" customWidth="1"/>
    <col min="5" max="5" width="14.453125" style="4" bestFit="1" customWidth="1"/>
    <col min="6" max="6" width="10.26953125" style="4" bestFit="1" customWidth="1"/>
    <col min="7" max="7" width="25.26953125" style="4" customWidth="1"/>
    <col min="8" max="8" width="36.1796875" style="4" customWidth="1"/>
    <col min="9" max="9" width="19.81640625" style="4" customWidth="1"/>
    <col min="10" max="16384" width="8.7265625" style="4"/>
  </cols>
  <sheetData>
    <row r="1" spans="1:8" ht="68.25" customHeight="1" x14ac:dyDescent="0.35">
      <c r="A1" s="245" t="s">
        <v>171</v>
      </c>
      <c r="B1" s="245"/>
      <c r="C1" s="245"/>
      <c r="D1" s="245"/>
      <c r="E1" s="245"/>
      <c r="F1" s="245"/>
      <c r="G1" s="245"/>
    </row>
    <row r="2" spans="1:8" x14ac:dyDescent="0.35">
      <c r="A2" s="198" t="s">
        <v>0</v>
      </c>
      <c r="B2" s="198" t="s">
        <v>1</v>
      </c>
      <c r="C2" s="199" t="s">
        <v>2</v>
      </c>
      <c r="D2" s="199" t="s">
        <v>3</v>
      </c>
      <c r="E2" s="198" t="s">
        <v>4</v>
      </c>
      <c r="F2" s="198" t="s">
        <v>5</v>
      </c>
      <c r="G2" s="198" t="s">
        <v>6</v>
      </c>
      <c r="H2" s="198" t="s">
        <v>7</v>
      </c>
    </row>
    <row r="3" spans="1:8" s="202" customFormat="1" ht="31.5" customHeight="1" x14ac:dyDescent="0.35">
      <c r="A3" s="200" t="s">
        <v>123</v>
      </c>
      <c r="B3" s="200" t="s">
        <v>9</v>
      </c>
      <c r="C3" s="201"/>
      <c r="D3" s="201"/>
      <c r="E3" s="200" t="s">
        <v>172</v>
      </c>
      <c r="F3" s="200">
        <v>2026</v>
      </c>
      <c r="G3" s="200"/>
      <c r="H3" s="200"/>
    </row>
  </sheetData>
  <sheetProtection algorithmName="SHA-512" hashValue="X++QjJlCSwNernzaXM8DGKU0FIdhrHhZMgIr9A6MSK5sEg69AA+Wgxl+NgI4iH391mHpYW6ykK7RoZcpwCQYHw==" saltValue="KHHoRb7MWBeMGXwF88UWmA==" spinCount="100000" sheet="1" selectLockedCells="1"/>
  <mergeCells count="1">
    <mergeCell ref="A1:G1"/>
  </mergeCells>
  <dataValidations count="3">
    <dataValidation type="whole" allowBlank="1" showInputMessage="1" showErrorMessage="1" sqref="C3:C1048576 D3:D1048576" xr:uid="{5D9B0559-A909-427F-B7EC-58E506C7A1C4}">
      <formula1>1</formula1>
      <formula2>1000</formula2>
    </dataValidation>
    <dataValidation type="whole" allowBlank="1" showInputMessage="1" showErrorMessage="1" sqref="F2:F1048576" xr:uid="{65A18D36-8C48-4A86-8CE1-F1FC68D6EA52}">
      <formula1>2026</formula1>
      <formula2>3026</formula2>
    </dataValidation>
    <dataValidation type="list" allowBlank="1" showInputMessage="1" showErrorMessage="1" sqref="E3:E1048576" xr:uid="{05779D6F-6419-4F01-B6E6-8D2FDB6BCE3D}">
      <formula1>"January-March, April-June, July-September, October-December"</formula1>
    </dataValidation>
  </dataValidations>
  <pageMargins left="0.75" right="0.75" top="1" bottom="1" header="0.5" footer="0.5"/>
  <extLst>
    <ext xmlns:x14="http://schemas.microsoft.com/office/spreadsheetml/2009/9/main" uri="{CCE6A557-97BC-4b89-ADB6-D9C93CAAB3DF}">
      <x14:dataValidations xmlns:xm="http://schemas.microsoft.com/office/excel/2006/main" count="1">
        <x14:dataValidation type="list" allowBlank="1" showInputMessage="1" showErrorMessage="1" xr:uid="{BCCB89B2-DEAF-4AB4-BAD8-EA9931422388}">
          <x14:formula1>
            <xm:f>'County Names to hide'!A2:A59</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F7A54-B6B9-4338-A257-28AD83CBD568}">
  <sheetPr codeName="Sheet3">
    <tabColor rgb="FFFFFF00"/>
  </sheetPr>
  <dimension ref="A1:J1177"/>
  <sheetViews>
    <sheetView showGridLines="0" topLeftCell="A2" zoomScaleNormal="100" workbookViewId="0">
      <selection activeCell="E4" sqref="E4"/>
    </sheetView>
  </sheetViews>
  <sheetFormatPr defaultColWidth="8.7265625" defaultRowHeight="14.5" x14ac:dyDescent="0.35"/>
  <cols>
    <col min="1" max="4" width="20.7265625" style="4" customWidth="1"/>
    <col min="5" max="5" width="32.26953125" style="4" bestFit="1" customWidth="1"/>
    <col min="6" max="6" width="20.7265625" style="4" customWidth="1"/>
    <col min="7" max="16384" width="8.7265625" style="4"/>
  </cols>
  <sheetData>
    <row r="1" spans="1:10" ht="82.5" customHeight="1" x14ac:dyDescent="0.35">
      <c r="A1" s="246" t="s">
        <v>167</v>
      </c>
      <c r="B1" s="246"/>
      <c r="C1" s="246"/>
      <c r="D1" s="246"/>
      <c r="E1" s="247"/>
      <c r="F1" s="247"/>
    </row>
    <row r="2" spans="1:10" s="113" customFormat="1" ht="18.5" x14ac:dyDescent="0.45">
      <c r="A2" s="111" t="s">
        <v>10</v>
      </c>
      <c r="B2" s="111"/>
      <c r="C2" s="111"/>
      <c r="D2" s="112"/>
      <c r="E2" s="203" t="s">
        <v>11</v>
      </c>
      <c r="F2" s="4"/>
      <c r="G2" s="4"/>
      <c r="H2" s="4"/>
      <c r="I2" s="4"/>
      <c r="J2" s="4"/>
    </row>
    <row r="3" spans="1:10" s="118" customFormat="1" ht="120.75" customHeight="1" x14ac:dyDescent="0.35">
      <c r="A3" s="114" t="s">
        <v>12</v>
      </c>
      <c r="B3" s="115" t="s">
        <v>13</v>
      </c>
      <c r="C3" s="115" t="s">
        <v>14</v>
      </c>
      <c r="D3" s="116" t="s">
        <v>15</v>
      </c>
      <c r="E3" s="117" t="s">
        <v>16</v>
      </c>
      <c r="F3" s="115" t="s">
        <v>17</v>
      </c>
    </row>
    <row r="4" spans="1:10" x14ac:dyDescent="0.35">
      <c r="A4" s="1"/>
      <c r="B4" s="35"/>
      <c r="C4" s="35"/>
      <c r="D4" s="231" t="str">
        <f>IF(ISBLANK(C4), "Yes", IF(C4 &lt; 'County Names to hide'!$C$2, "No", "Yes"))</f>
        <v>Yes</v>
      </c>
      <c r="E4" s="2"/>
      <c r="F4" s="3"/>
    </row>
    <row r="5" spans="1:10" x14ac:dyDescent="0.35">
      <c r="A5" s="1"/>
      <c r="B5" s="35"/>
      <c r="C5" s="35"/>
      <c r="D5" s="232" t="str">
        <f>IF(ISBLANK(C5), "Yes", IF(C5 &lt; 'County Names to hide'!$C$2, "No", "Yes"))</f>
        <v>Yes</v>
      </c>
      <c r="E5" s="2"/>
      <c r="F5" s="3"/>
    </row>
    <row r="6" spans="1:10" x14ac:dyDescent="0.35">
      <c r="A6" s="1"/>
      <c r="B6" s="35"/>
      <c r="C6" s="35"/>
      <c r="D6" s="232" t="str">
        <f>IF(ISBLANK(C6), "Yes", IF(C6 &lt; 'County Names to hide'!$C$2, "No", "Yes"))</f>
        <v>Yes</v>
      </c>
      <c r="E6" s="2"/>
      <c r="F6" s="3"/>
    </row>
    <row r="7" spans="1:10" x14ac:dyDescent="0.35">
      <c r="A7" s="1"/>
      <c r="B7" s="35"/>
      <c r="C7" s="35"/>
      <c r="D7" s="232" t="str">
        <f>IF(ISBLANK(C7), "Yes", IF(C7 &lt; 'County Names to hide'!$C$2, "No", "Yes"))</f>
        <v>Yes</v>
      </c>
      <c r="E7" s="2"/>
      <c r="F7" s="3"/>
    </row>
    <row r="8" spans="1:10" x14ac:dyDescent="0.35">
      <c r="A8" s="1"/>
      <c r="B8" s="35"/>
      <c r="C8" s="35"/>
      <c r="D8" s="232" t="str">
        <f>IF(ISBLANK(C8), "Yes", IF(C8 &lt; 'County Names to hide'!$C$2, "No", "Yes"))</f>
        <v>Yes</v>
      </c>
      <c r="E8" s="2"/>
      <c r="F8" s="3"/>
    </row>
    <row r="9" spans="1:10" x14ac:dyDescent="0.35">
      <c r="A9" s="1"/>
      <c r="B9" s="35"/>
      <c r="C9" s="35"/>
      <c r="D9" s="232" t="str">
        <f>IF(ISBLANK(C9), "Yes", IF(C9 &lt; 'County Names to hide'!$C$2, "No", "Yes"))</f>
        <v>Yes</v>
      </c>
      <c r="E9" s="2"/>
      <c r="F9" s="3"/>
    </row>
    <row r="10" spans="1:10" x14ac:dyDescent="0.35">
      <c r="A10" s="1"/>
      <c r="B10" s="35"/>
      <c r="C10" s="35"/>
      <c r="D10" s="232" t="str">
        <f>IF(ISBLANK(C10), "Yes", IF(C10 &lt; 'County Names to hide'!$C$2, "No", "Yes"))</f>
        <v>Yes</v>
      </c>
      <c r="E10" s="2"/>
      <c r="F10" s="3"/>
    </row>
    <row r="11" spans="1:10" x14ac:dyDescent="0.35">
      <c r="A11" s="1"/>
      <c r="B11" s="35"/>
      <c r="C11" s="35"/>
      <c r="D11" s="232" t="str">
        <f>IF(ISBLANK(C11), "Yes", IF(C11 &lt; 'County Names to hide'!$C$2, "No", "Yes"))</f>
        <v>Yes</v>
      </c>
      <c r="E11" s="2"/>
      <c r="F11" s="3"/>
    </row>
    <row r="12" spans="1:10" x14ac:dyDescent="0.35">
      <c r="A12" s="1"/>
      <c r="B12" s="35"/>
      <c r="C12" s="35"/>
      <c r="D12" s="232" t="str">
        <f>IF(ISBLANK(C12), "Yes", IF(C12 &lt; 'County Names to hide'!$C$2, "No", "Yes"))</f>
        <v>Yes</v>
      </c>
      <c r="E12" s="2"/>
      <c r="F12" s="3"/>
    </row>
    <row r="13" spans="1:10" x14ac:dyDescent="0.35">
      <c r="A13" s="1"/>
      <c r="B13" s="35"/>
      <c r="C13" s="35"/>
      <c r="D13" s="232" t="str">
        <f>IF(ISBLANK(C13), "Yes", IF(C13 &lt; 'County Names to hide'!$C$2, "No", "Yes"))</f>
        <v>Yes</v>
      </c>
      <c r="E13" s="2"/>
      <c r="F13" s="3"/>
    </row>
    <row r="14" spans="1:10" x14ac:dyDescent="0.35">
      <c r="A14" s="1"/>
      <c r="B14" s="35"/>
      <c r="C14" s="35"/>
      <c r="D14" s="232" t="str">
        <f>IF(ISBLANK(C14), "Yes", IF(C14 &lt; 'County Names to hide'!$C$2, "No", "Yes"))</f>
        <v>Yes</v>
      </c>
      <c r="E14" s="2"/>
      <c r="F14" s="3"/>
    </row>
    <row r="15" spans="1:10" x14ac:dyDescent="0.35">
      <c r="A15" s="1"/>
      <c r="B15" s="35"/>
      <c r="C15" s="35"/>
      <c r="D15" s="232" t="str">
        <f>IF(ISBLANK(C15), "Yes", IF(C15 &lt; 'County Names to hide'!$C$2, "No", "Yes"))</f>
        <v>Yes</v>
      </c>
      <c r="E15" s="2"/>
      <c r="F15" s="3"/>
    </row>
    <row r="16" spans="1:10" x14ac:dyDescent="0.35">
      <c r="A16" s="1"/>
      <c r="B16" s="35"/>
      <c r="C16" s="35"/>
      <c r="D16" s="232" t="str">
        <f>IF(ISBLANK(C16), "Yes", IF(C16 &lt; 'County Names to hide'!$C$2, "No", "Yes"))</f>
        <v>Yes</v>
      </c>
      <c r="E16" s="2"/>
      <c r="F16" s="3"/>
    </row>
    <row r="17" spans="1:6" x14ac:dyDescent="0.35">
      <c r="A17" s="1"/>
      <c r="B17" s="35"/>
      <c r="C17" s="35"/>
      <c r="D17" s="232" t="str">
        <f>IF(ISBLANK(C17), "Yes", IF(C17 &lt; 'County Names to hide'!$C$2, "No", "Yes"))</f>
        <v>Yes</v>
      </c>
      <c r="E17" s="2"/>
      <c r="F17" s="3"/>
    </row>
    <row r="18" spans="1:6" x14ac:dyDescent="0.35">
      <c r="A18" s="1"/>
      <c r="B18" s="35"/>
      <c r="C18" s="35"/>
      <c r="D18" s="232" t="str">
        <f>IF(ISBLANK(C18), "Yes", IF(C18 &lt; 'County Names to hide'!$C$2, "No", "Yes"))</f>
        <v>Yes</v>
      </c>
      <c r="E18" s="2"/>
      <c r="F18" s="3"/>
    </row>
    <row r="19" spans="1:6" x14ac:dyDescent="0.35">
      <c r="A19" s="1"/>
      <c r="B19" s="35"/>
      <c r="C19" s="35"/>
      <c r="D19" s="232" t="str">
        <f>IF(ISBLANK(C19), "Yes", IF(C19 &lt; 'County Names to hide'!$C$2, "No", "Yes"))</f>
        <v>Yes</v>
      </c>
      <c r="E19" s="2"/>
      <c r="F19" s="3"/>
    </row>
    <row r="20" spans="1:6" x14ac:dyDescent="0.35">
      <c r="A20" s="1"/>
      <c r="B20" s="35"/>
      <c r="C20" s="35"/>
      <c r="D20" s="232" t="str">
        <f>IF(ISBLANK(C20), "Yes", IF(C20 &lt; 'County Names to hide'!$C$2, "No", "Yes"))</f>
        <v>Yes</v>
      </c>
      <c r="E20" s="2"/>
      <c r="F20" s="3"/>
    </row>
    <row r="21" spans="1:6" x14ac:dyDescent="0.35">
      <c r="A21" s="1"/>
      <c r="B21" s="35"/>
      <c r="C21" s="35"/>
      <c r="D21" s="232" t="str">
        <f>IF(ISBLANK(C21), "Yes", IF(C21 &lt; 'County Names to hide'!$C$2, "No", "Yes"))</f>
        <v>Yes</v>
      </c>
      <c r="E21" s="2"/>
      <c r="F21" s="3"/>
    </row>
    <row r="22" spans="1:6" x14ac:dyDescent="0.35">
      <c r="A22" s="1"/>
      <c r="B22" s="35"/>
      <c r="C22" s="35"/>
      <c r="D22" s="232" t="str">
        <f>IF(ISBLANK(C22), "Yes", IF(C22 &lt; 'County Names to hide'!$C$2, "No", "Yes"))</f>
        <v>Yes</v>
      </c>
      <c r="E22" s="2"/>
      <c r="F22" s="3"/>
    </row>
    <row r="23" spans="1:6" x14ac:dyDescent="0.35">
      <c r="A23" s="1"/>
      <c r="B23" s="35"/>
      <c r="C23" s="35"/>
      <c r="D23" s="232" t="str">
        <f>IF(ISBLANK(C23), "Yes", IF(C23 &lt; 'County Names to hide'!$C$2, "No", "Yes"))</f>
        <v>Yes</v>
      </c>
      <c r="E23" s="2"/>
      <c r="F23" s="3"/>
    </row>
    <row r="24" spans="1:6" x14ac:dyDescent="0.35">
      <c r="A24" s="1"/>
      <c r="B24" s="35"/>
      <c r="C24" s="35"/>
      <c r="D24" s="232" t="str">
        <f>IF(ISBLANK(C24), "Yes", IF(C24 &lt; 'County Names to hide'!$C$2, "No", "Yes"))</f>
        <v>Yes</v>
      </c>
      <c r="E24" s="2"/>
      <c r="F24" s="3"/>
    </row>
    <row r="25" spans="1:6" x14ac:dyDescent="0.35">
      <c r="A25" s="1"/>
      <c r="B25" s="35"/>
      <c r="C25" s="35"/>
      <c r="D25" s="232" t="str">
        <f>IF(ISBLANK(C25), "Yes", IF(C25 &lt; 'County Names to hide'!$C$2, "No", "Yes"))</f>
        <v>Yes</v>
      </c>
      <c r="E25" s="2"/>
      <c r="F25" s="3"/>
    </row>
    <row r="26" spans="1:6" x14ac:dyDescent="0.35">
      <c r="A26" s="1"/>
      <c r="B26" s="35"/>
      <c r="C26" s="35"/>
      <c r="D26" s="232" t="str">
        <f>IF(ISBLANK(C26), "Yes", IF(C26 &lt; 'County Names to hide'!$C$2, "No", "Yes"))</f>
        <v>Yes</v>
      </c>
      <c r="E26" s="2"/>
      <c r="F26" s="3"/>
    </row>
    <row r="27" spans="1:6" x14ac:dyDescent="0.35">
      <c r="A27" s="1"/>
      <c r="B27" s="35"/>
      <c r="C27" s="35"/>
      <c r="D27" s="232" t="str">
        <f>IF(ISBLANK(C27), "Yes", IF(C27 &lt; 'County Names to hide'!$C$2, "No", "Yes"))</f>
        <v>Yes</v>
      </c>
      <c r="E27" s="2"/>
      <c r="F27" s="3"/>
    </row>
    <row r="28" spans="1:6" x14ac:dyDescent="0.35">
      <c r="A28" s="1"/>
      <c r="B28" s="35"/>
      <c r="C28" s="35"/>
      <c r="D28" s="232" t="str">
        <f>IF(ISBLANK(C28), "Yes", IF(C28 &lt; 'County Names to hide'!$C$2, "No", "Yes"))</f>
        <v>Yes</v>
      </c>
      <c r="E28" s="2"/>
      <c r="F28" s="3"/>
    </row>
    <row r="29" spans="1:6" x14ac:dyDescent="0.35">
      <c r="A29" s="1"/>
      <c r="B29" s="35"/>
      <c r="C29" s="35"/>
      <c r="D29" s="232" t="str">
        <f>IF(ISBLANK(C29), "Yes", IF(C29 &lt; 'County Names to hide'!$C$2, "No", "Yes"))</f>
        <v>Yes</v>
      </c>
      <c r="E29" s="2"/>
      <c r="F29" s="3"/>
    </row>
    <row r="30" spans="1:6" x14ac:dyDescent="0.35">
      <c r="A30" s="1"/>
      <c r="B30" s="35"/>
      <c r="C30" s="35"/>
      <c r="D30" s="232" t="str">
        <f>IF(ISBLANK(C30), "Yes", IF(C30 &lt; 'County Names to hide'!$C$2, "No", "Yes"))</f>
        <v>Yes</v>
      </c>
      <c r="E30" s="2"/>
      <c r="F30" s="3"/>
    </row>
    <row r="31" spans="1:6" x14ac:dyDescent="0.35">
      <c r="A31" s="1"/>
      <c r="B31" s="35"/>
      <c r="C31" s="35"/>
      <c r="D31" s="232" t="str">
        <f>IF(ISBLANK(C31), "Yes", IF(C31 &lt; 'County Names to hide'!$C$2, "No", "Yes"))</f>
        <v>Yes</v>
      </c>
      <c r="E31" s="2"/>
      <c r="F31" s="3"/>
    </row>
    <row r="32" spans="1:6" x14ac:dyDescent="0.35">
      <c r="A32" s="1"/>
      <c r="B32" s="35"/>
      <c r="C32" s="35"/>
      <c r="D32" s="232" t="str">
        <f>IF(ISBLANK(C32), "Yes", IF(C32 &lt; 'County Names to hide'!$C$2, "No", "Yes"))</f>
        <v>Yes</v>
      </c>
      <c r="E32" s="2"/>
      <c r="F32" s="3"/>
    </row>
    <row r="33" spans="1:6" x14ac:dyDescent="0.35">
      <c r="A33" s="1"/>
      <c r="B33" s="35"/>
      <c r="C33" s="35"/>
      <c r="D33" s="232" t="str">
        <f>IF(ISBLANK(C33), "Yes", IF(C33 &lt; 'County Names to hide'!$C$2, "No", "Yes"))</f>
        <v>Yes</v>
      </c>
      <c r="E33" s="2"/>
      <c r="F33" s="3"/>
    </row>
    <row r="34" spans="1:6" x14ac:dyDescent="0.35">
      <c r="A34" s="1"/>
      <c r="B34" s="35"/>
      <c r="C34" s="35"/>
      <c r="D34" s="232" t="str">
        <f>IF(ISBLANK(C34), "Yes", IF(C34 &lt; 'County Names to hide'!$C$2, "No", "Yes"))</f>
        <v>Yes</v>
      </c>
      <c r="E34" s="2"/>
      <c r="F34" s="3"/>
    </row>
    <row r="35" spans="1:6" x14ac:dyDescent="0.35">
      <c r="A35" s="1"/>
      <c r="B35" s="35"/>
      <c r="C35" s="35"/>
      <c r="D35" s="232" t="str">
        <f>IF(ISBLANK(C35), "Yes", IF(C35 &lt; 'County Names to hide'!$C$2, "No", "Yes"))</f>
        <v>Yes</v>
      </c>
      <c r="E35" s="2"/>
      <c r="F35" s="3"/>
    </row>
    <row r="36" spans="1:6" x14ac:dyDescent="0.35">
      <c r="A36" s="1"/>
      <c r="B36" s="35"/>
      <c r="C36" s="35"/>
      <c r="D36" s="232" t="str">
        <f>IF(ISBLANK(C36), "Yes", IF(C36 &lt; 'County Names to hide'!$C$2, "No", "Yes"))</f>
        <v>Yes</v>
      </c>
      <c r="E36" s="2"/>
      <c r="F36" s="3"/>
    </row>
    <row r="37" spans="1:6" x14ac:dyDescent="0.35">
      <c r="A37" s="1"/>
      <c r="B37" s="35"/>
      <c r="C37" s="35"/>
      <c r="D37" s="232" t="str">
        <f>IF(ISBLANK(C37), "Yes", IF(C37 &lt; 'County Names to hide'!$C$2, "No", "Yes"))</f>
        <v>Yes</v>
      </c>
      <c r="E37" s="2"/>
      <c r="F37" s="3"/>
    </row>
    <row r="38" spans="1:6" x14ac:dyDescent="0.35">
      <c r="A38" s="1"/>
      <c r="B38" s="35"/>
      <c r="C38" s="35"/>
      <c r="D38" s="232" t="str">
        <f>IF(ISBLANK(C38), "Yes", IF(C38 &lt; 'County Names to hide'!$C$2, "No", "Yes"))</f>
        <v>Yes</v>
      </c>
      <c r="E38" s="2"/>
      <c r="F38" s="3"/>
    </row>
    <row r="39" spans="1:6" x14ac:dyDescent="0.35">
      <c r="A39" s="1"/>
      <c r="B39" s="35"/>
      <c r="C39" s="35"/>
      <c r="D39" s="232" t="str">
        <f>IF(ISBLANK(C39), "Yes", IF(C39 &lt; 'County Names to hide'!$C$2, "No", "Yes"))</f>
        <v>Yes</v>
      </c>
      <c r="E39" s="2"/>
      <c r="F39" s="3"/>
    </row>
    <row r="40" spans="1:6" x14ac:dyDescent="0.35">
      <c r="A40" s="1"/>
      <c r="B40" s="35"/>
      <c r="C40" s="35"/>
      <c r="D40" s="232" t="str">
        <f>IF(ISBLANK(C40), "Yes", IF(C40 &lt; 'County Names to hide'!$C$2, "No", "Yes"))</f>
        <v>Yes</v>
      </c>
      <c r="E40" s="2"/>
      <c r="F40" s="3"/>
    </row>
    <row r="41" spans="1:6" x14ac:dyDescent="0.35">
      <c r="A41" s="1"/>
      <c r="B41" s="35"/>
      <c r="C41" s="35"/>
      <c r="D41" s="232" t="str">
        <f>IF(ISBLANK(C41), "Yes", IF(C41 &lt; 'County Names to hide'!$C$2, "No", "Yes"))</f>
        <v>Yes</v>
      </c>
      <c r="E41" s="2"/>
      <c r="F41" s="3"/>
    </row>
    <row r="42" spans="1:6" x14ac:dyDescent="0.35">
      <c r="A42" s="1"/>
      <c r="B42" s="35"/>
      <c r="C42" s="35"/>
      <c r="D42" s="232" t="str">
        <f>IF(ISBLANK(C42), "Yes", IF(C42 &lt; 'County Names to hide'!$C$2, "No", "Yes"))</f>
        <v>Yes</v>
      </c>
      <c r="E42" s="2"/>
      <c r="F42" s="3"/>
    </row>
    <row r="43" spans="1:6" x14ac:dyDescent="0.35">
      <c r="A43" s="1"/>
      <c r="B43" s="35"/>
      <c r="C43" s="35"/>
      <c r="D43" s="232" t="str">
        <f>IF(ISBLANK(C43), "Yes", IF(C43 &lt; 'County Names to hide'!$C$2, "No", "Yes"))</f>
        <v>Yes</v>
      </c>
      <c r="E43" s="2"/>
      <c r="F43" s="3"/>
    </row>
    <row r="44" spans="1:6" x14ac:dyDescent="0.35">
      <c r="A44" s="1"/>
      <c r="B44" s="35"/>
      <c r="C44" s="35"/>
      <c r="D44" s="232" t="str">
        <f>IF(ISBLANK(C44), "Yes", IF(C44 &lt; 'County Names to hide'!$C$2, "No", "Yes"))</f>
        <v>Yes</v>
      </c>
      <c r="E44" s="2"/>
      <c r="F44" s="3"/>
    </row>
    <row r="45" spans="1:6" x14ac:dyDescent="0.35">
      <c r="A45" s="1"/>
      <c r="B45" s="35"/>
      <c r="C45" s="35"/>
      <c r="D45" s="232" t="str">
        <f>IF(ISBLANK(C45), "Yes", IF(C45 &lt; 'County Names to hide'!$C$2, "No", "Yes"))</f>
        <v>Yes</v>
      </c>
      <c r="E45" s="2"/>
      <c r="F45" s="3"/>
    </row>
    <row r="46" spans="1:6" x14ac:dyDescent="0.35">
      <c r="A46" s="1"/>
      <c r="B46" s="35"/>
      <c r="C46" s="35"/>
      <c r="D46" s="232" t="str">
        <f>IF(ISBLANK(C46), "Yes", IF(C46 &lt; 'County Names to hide'!$C$2, "No", "Yes"))</f>
        <v>Yes</v>
      </c>
      <c r="E46" s="2"/>
      <c r="F46" s="3"/>
    </row>
    <row r="47" spans="1:6" x14ac:dyDescent="0.35">
      <c r="A47" s="1"/>
      <c r="B47" s="35"/>
      <c r="C47" s="35"/>
      <c r="D47" s="232" t="str">
        <f>IF(ISBLANK(C47), "Yes", IF(C47 &lt; 'County Names to hide'!$C$2, "No", "Yes"))</f>
        <v>Yes</v>
      </c>
      <c r="E47" s="2"/>
      <c r="F47" s="3"/>
    </row>
    <row r="48" spans="1:6" x14ac:dyDescent="0.35">
      <c r="A48" s="1"/>
      <c r="B48" s="35"/>
      <c r="C48" s="35"/>
      <c r="D48" s="232" t="str">
        <f>IF(ISBLANK(C48), "Yes", IF(C48 &lt; 'County Names to hide'!$C$2, "No", "Yes"))</f>
        <v>Yes</v>
      </c>
      <c r="E48" s="2"/>
      <c r="F48" s="3"/>
    </row>
    <row r="49" spans="1:6" x14ac:dyDescent="0.35">
      <c r="A49" s="1"/>
      <c r="B49" s="35"/>
      <c r="C49" s="35"/>
      <c r="D49" s="232" t="str">
        <f>IF(ISBLANK(C49), "Yes", IF(C49 &lt; 'County Names to hide'!$C$2, "No", "Yes"))</f>
        <v>Yes</v>
      </c>
      <c r="E49" s="2"/>
      <c r="F49" s="3"/>
    </row>
    <row r="50" spans="1:6" x14ac:dyDescent="0.35">
      <c r="A50" s="1"/>
      <c r="B50" s="35"/>
      <c r="C50" s="35"/>
      <c r="D50" s="232" t="str">
        <f>IF(ISBLANK(C50), "Yes", IF(C50 &lt; 'County Names to hide'!$C$2, "No", "Yes"))</f>
        <v>Yes</v>
      </c>
      <c r="E50" s="2"/>
      <c r="F50" s="3"/>
    </row>
    <row r="51" spans="1:6" x14ac:dyDescent="0.35">
      <c r="A51" s="1"/>
      <c r="B51" s="35"/>
      <c r="C51" s="35"/>
      <c r="D51" s="232" t="str">
        <f>IF(ISBLANK(C51), "Yes", IF(C51 &lt; 'County Names to hide'!$C$2, "No", "Yes"))</f>
        <v>Yes</v>
      </c>
      <c r="E51" s="2"/>
      <c r="F51" s="3"/>
    </row>
    <row r="52" spans="1:6" x14ac:dyDescent="0.35">
      <c r="A52" s="1"/>
      <c r="B52" s="35"/>
      <c r="C52" s="35"/>
      <c r="D52" s="232" t="str">
        <f>IF(ISBLANK(C52), "Yes", IF(C52 &lt; 'County Names to hide'!$C$2, "No", "Yes"))</f>
        <v>Yes</v>
      </c>
      <c r="E52" s="2"/>
      <c r="F52" s="3"/>
    </row>
    <row r="53" spans="1:6" x14ac:dyDescent="0.35">
      <c r="A53" s="1"/>
      <c r="B53" s="35"/>
      <c r="C53" s="35"/>
      <c r="D53" s="232" t="str">
        <f>IF(ISBLANK(C53), "Yes", IF(C53 &lt; 'County Names to hide'!$C$2, "No", "Yes"))</f>
        <v>Yes</v>
      </c>
      <c r="E53" s="2"/>
      <c r="F53" s="3"/>
    </row>
    <row r="54" spans="1:6" x14ac:dyDescent="0.35">
      <c r="A54" s="1"/>
      <c r="B54" s="35"/>
      <c r="C54" s="35"/>
      <c r="D54" s="232" t="str">
        <f>IF(ISBLANK(C54), "Yes", IF(C54 &lt; 'County Names to hide'!$C$2, "No", "Yes"))</f>
        <v>Yes</v>
      </c>
      <c r="E54" s="2"/>
      <c r="F54" s="3"/>
    </row>
    <row r="55" spans="1:6" x14ac:dyDescent="0.35">
      <c r="A55" s="1"/>
      <c r="B55" s="35"/>
      <c r="C55" s="35"/>
      <c r="D55" s="232" t="str">
        <f>IF(ISBLANK(C55), "Yes", IF(C55 &lt; 'County Names to hide'!$C$2, "No", "Yes"))</f>
        <v>Yes</v>
      </c>
      <c r="E55" s="2"/>
      <c r="F55" s="3"/>
    </row>
    <row r="56" spans="1:6" x14ac:dyDescent="0.35">
      <c r="A56" s="1"/>
      <c r="B56" s="35"/>
      <c r="C56" s="35"/>
      <c r="D56" s="232" t="str">
        <f>IF(ISBLANK(C56), "Yes", IF(C56 &lt; 'County Names to hide'!$C$2, "No", "Yes"))</f>
        <v>Yes</v>
      </c>
      <c r="E56" s="2"/>
      <c r="F56" s="3"/>
    </row>
    <row r="57" spans="1:6" x14ac:dyDescent="0.35">
      <c r="A57" s="1"/>
      <c r="B57" s="35"/>
      <c r="C57" s="35"/>
      <c r="D57" s="232" t="str">
        <f>IF(ISBLANK(C57), "Yes", IF(C57 &lt; 'County Names to hide'!$C$2, "No", "Yes"))</f>
        <v>Yes</v>
      </c>
      <c r="E57" s="2"/>
      <c r="F57" s="3"/>
    </row>
    <row r="58" spans="1:6" x14ac:dyDescent="0.35">
      <c r="A58" s="1"/>
      <c r="B58" s="35"/>
      <c r="C58" s="35"/>
      <c r="D58" s="232" t="str">
        <f>IF(ISBLANK(C58), "Yes", IF(C58 &lt; 'County Names to hide'!$C$2, "No", "Yes"))</f>
        <v>Yes</v>
      </c>
      <c r="E58" s="2"/>
      <c r="F58" s="3"/>
    </row>
    <row r="59" spans="1:6" x14ac:dyDescent="0.35">
      <c r="A59" s="1"/>
      <c r="B59" s="35"/>
      <c r="C59" s="35"/>
      <c r="D59" s="232" t="str">
        <f>IF(ISBLANK(C59), "Yes", IF(C59 &lt; 'County Names to hide'!$C$2, "No", "Yes"))</f>
        <v>Yes</v>
      </c>
      <c r="E59" s="2"/>
      <c r="F59" s="3"/>
    </row>
    <row r="60" spans="1:6" x14ac:dyDescent="0.35">
      <c r="A60" s="1"/>
      <c r="B60" s="35"/>
      <c r="C60" s="35"/>
      <c r="D60" s="232" t="str">
        <f>IF(ISBLANK(C60), "Yes", IF(C60 &lt; 'County Names to hide'!$C$2, "No", "Yes"))</f>
        <v>Yes</v>
      </c>
      <c r="E60" s="2"/>
      <c r="F60" s="3"/>
    </row>
    <row r="61" spans="1:6" x14ac:dyDescent="0.35">
      <c r="A61" s="1"/>
      <c r="B61" s="35"/>
      <c r="C61" s="35"/>
      <c r="D61" s="232" t="str">
        <f>IF(ISBLANK(C61), "Yes", IF(C61 &lt; 'County Names to hide'!$C$2, "No", "Yes"))</f>
        <v>Yes</v>
      </c>
      <c r="E61" s="2"/>
      <c r="F61" s="3"/>
    </row>
    <row r="62" spans="1:6" x14ac:dyDescent="0.35">
      <c r="A62" s="1"/>
      <c r="B62" s="35"/>
      <c r="C62" s="35"/>
      <c r="D62" s="232" t="str">
        <f>IF(ISBLANK(C62), "Yes", IF(C62 &lt; 'County Names to hide'!$C$2, "No", "Yes"))</f>
        <v>Yes</v>
      </c>
      <c r="E62" s="2"/>
      <c r="F62" s="3"/>
    </row>
    <row r="63" spans="1:6" x14ac:dyDescent="0.35">
      <c r="A63" s="1"/>
      <c r="B63" s="35"/>
      <c r="C63" s="35"/>
      <c r="D63" s="232" t="str">
        <f>IF(ISBLANK(C63), "Yes", IF(C63 &lt; 'County Names to hide'!$C$2, "No", "Yes"))</f>
        <v>Yes</v>
      </c>
      <c r="E63" s="2"/>
      <c r="F63" s="3"/>
    </row>
    <row r="64" spans="1:6" x14ac:dyDescent="0.35">
      <c r="A64" s="1"/>
      <c r="B64" s="35"/>
      <c r="C64" s="35"/>
      <c r="D64" s="232" t="str">
        <f>IF(ISBLANK(C64), "Yes", IF(C64 &lt; 'County Names to hide'!$C$2, "No", "Yes"))</f>
        <v>Yes</v>
      </c>
      <c r="E64" s="2"/>
      <c r="F64" s="3"/>
    </row>
    <row r="65" spans="1:6" x14ac:dyDescent="0.35">
      <c r="A65" s="1"/>
      <c r="B65" s="35"/>
      <c r="C65" s="35"/>
      <c r="D65" s="232" t="str">
        <f>IF(ISBLANK(C65), "Yes", IF(C65 &lt; 'County Names to hide'!$C$2, "No", "Yes"))</f>
        <v>Yes</v>
      </c>
      <c r="E65" s="2"/>
      <c r="F65" s="3"/>
    </row>
    <row r="66" spans="1:6" x14ac:dyDescent="0.35">
      <c r="A66" s="1"/>
      <c r="B66" s="35"/>
      <c r="C66" s="35"/>
      <c r="D66" s="232" t="str">
        <f>IF(ISBLANK(C66), "Yes", IF(C66 &lt; 'County Names to hide'!$C$2, "No", "Yes"))</f>
        <v>Yes</v>
      </c>
      <c r="E66" s="2"/>
      <c r="F66" s="3"/>
    </row>
    <row r="67" spans="1:6" x14ac:dyDescent="0.35">
      <c r="A67" s="1"/>
      <c r="B67" s="35"/>
      <c r="C67" s="35"/>
      <c r="D67" s="232" t="str">
        <f>IF(ISBLANK(C67), "Yes", IF(C67 &lt; 'County Names to hide'!$C$2, "No", "Yes"))</f>
        <v>Yes</v>
      </c>
      <c r="E67" s="2"/>
      <c r="F67" s="3"/>
    </row>
    <row r="68" spans="1:6" x14ac:dyDescent="0.35">
      <c r="A68" s="1"/>
      <c r="B68" s="35"/>
      <c r="C68" s="35"/>
      <c r="D68" s="232" t="str">
        <f>IF(ISBLANK(C68), "Yes", IF(C68 &lt; 'County Names to hide'!$C$2, "No", "Yes"))</f>
        <v>Yes</v>
      </c>
      <c r="E68" s="2"/>
      <c r="F68" s="3"/>
    </row>
    <row r="69" spans="1:6" x14ac:dyDescent="0.35">
      <c r="A69" s="1"/>
      <c r="B69" s="35"/>
      <c r="C69" s="35"/>
      <c r="D69" s="232" t="str">
        <f>IF(ISBLANK(C69), "Yes", IF(C69 &lt; 'County Names to hide'!$C$2, "No", "Yes"))</f>
        <v>Yes</v>
      </c>
      <c r="E69" s="2"/>
      <c r="F69" s="3"/>
    </row>
    <row r="70" spans="1:6" x14ac:dyDescent="0.35">
      <c r="A70" s="1"/>
      <c r="B70" s="35"/>
      <c r="C70" s="35"/>
      <c r="D70" s="232" t="str">
        <f>IF(ISBLANK(C70), "Yes", IF(C70 &lt; 'County Names to hide'!$C$2, "No", "Yes"))</f>
        <v>Yes</v>
      </c>
      <c r="E70" s="2"/>
      <c r="F70" s="3"/>
    </row>
    <row r="71" spans="1:6" x14ac:dyDescent="0.35">
      <c r="A71" s="1"/>
      <c r="B71" s="35"/>
      <c r="C71" s="35"/>
      <c r="D71" s="232" t="str">
        <f>IF(ISBLANK(C71), "Yes", IF(C71 &lt; 'County Names to hide'!$C$2, "No", "Yes"))</f>
        <v>Yes</v>
      </c>
      <c r="E71" s="2"/>
      <c r="F71" s="3"/>
    </row>
    <row r="72" spans="1:6" x14ac:dyDescent="0.35">
      <c r="A72" s="1"/>
      <c r="B72" s="35"/>
      <c r="C72" s="35"/>
      <c r="D72" s="232" t="str">
        <f>IF(ISBLANK(C72), "Yes", IF(C72 &lt; 'County Names to hide'!$C$2, "No", "Yes"))</f>
        <v>Yes</v>
      </c>
      <c r="E72" s="2"/>
      <c r="F72" s="3"/>
    </row>
    <row r="73" spans="1:6" x14ac:dyDescent="0.35">
      <c r="A73" s="1"/>
      <c r="B73" s="35"/>
      <c r="C73" s="35"/>
      <c r="D73" s="232" t="str">
        <f>IF(ISBLANK(C73), "Yes", IF(C73 &lt; 'County Names to hide'!$C$2, "No", "Yes"))</f>
        <v>Yes</v>
      </c>
      <c r="E73" s="2"/>
      <c r="F73" s="3"/>
    </row>
    <row r="74" spans="1:6" x14ac:dyDescent="0.35">
      <c r="A74" s="1"/>
      <c r="B74" s="35"/>
      <c r="C74" s="35"/>
      <c r="D74" s="232" t="str">
        <f>IF(ISBLANK(C74), "Yes", IF(C74 &lt; 'County Names to hide'!$C$2, "No", "Yes"))</f>
        <v>Yes</v>
      </c>
      <c r="E74" s="2"/>
      <c r="F74" s="3"/>
    </row>
    <row r="75" spans="1:6" x14ac:dyDescent="0.35">
      <c r="A75" s="1"/>
      <c r="B75" s="35"/>
      <c r="C75" s="35"/>
      <c r="D75" s="232" t="str">
        <f>IF(ISBLANK(C75), "Yes", IF(C75 &lt; 'County Names to hide'!$C$2, "No", "Yes"))</f>
        <v>Yes</v>
      </c>
      <c r="E75" s="2"/>
      <c r="F75" s="3"/>
    </row>
    <row r="76" spans="1:6" x14ac:dyDescent="0.35">
      <c r="A76" s="1"/>
      <c r="B76" s="35"/>
      <c r="C76" s="35"/>
      <c r="D76" s="232" t="str">
        <f>IF(ISBLANK(C76), "Yes", IF(C76 &lt; 'County Names to hide'!$C$2, "No", "Yes"))</f>
        <v>Yes</v>
      </c>
      <c r="E76" s="2"/>
      <c r="F76" s="3"/>
    </row>
    <row r="77" spans="1:6" x14ac:dyDescent="0.35">
      <c r="A77" s="1"/>
      <c r="B77" s="35"/>
      <c r="C77" s="35"/>
      <c r="D77" s="232" t="str">
        <f>IF(ISBLANK(C77), "Yes", IF(C77 &lt; 'County Names to hide'!$C$2, "No", "Yes"))</f>
        <v>Yes</v>
      </c>
      <c r="E77" s="2"/>
      <c r="F77" s="3"/>
    </row>
    <row r="78" spans="1:6" x14ac:dyDescent="0.35">
      <c r="A78" s="1"/>
      <c r="B78" s="35"/>
      <c r="C78" s="35"/>
      <c r="D78" s="232" t="str">
        <f>IF(ISBLANK(C78), "Yes", IF(C78 &lt; 'County Names to hide'!$C$2, "No", "Yes"))</f>
        <v>Yes</v>
      </c>
      <c r="E78" s="2"/>
      <c r="F78" s="3"/>
    </row>
    <row r="79" spans="1:6" x14ac:dyDescent="0.35">
      <c r="A79" s="1"/>
      <c r="B79" s="35"/>
      <c r="C79" s="35"/>
      <c r="D79" s="232" t="str">
        <f>IF(ISBLANK(C79), "Yes", IF(C79 &lt; 'County Names to hide'!$C$2, "No", "Yes"))</f>
        <v>Yes</v>
      </c>
      <c r="E79" s="2"/>
      <c r="F79" s="3"/>
    </row>
    <row r="80" spans="1:6" x14ac:dyDescent="0.35">
      <c r="A80" s="1"/>
      <c r="B80" s="35"/>
      <c r="C80" s="35"/>
      <c r="D80" s="232" t="str">
        <f>IF(ISBLANK(C80), "Yes", IF(C80 &lt; 'County Names to hide'!$C$2, "No", "Yes"))</f>
        <v>Yes</v>
      </c>
      <c r="E80" s="2"/>
      <c r="F80" s="3"/>
    </row>
    <row r="81" spans="1:6" x14ac:dyDescent="0.35">
      <c r="A81" s="1"/>
      <c r="B81" s="35"/>
      <c r="C81" s="35"/>
      <c r="D81" s="232" t="str">
        <f>IF(ISBLANK(C81), "Yes", IF(C81 &lt; 'County Names to hide'!$C$2, "No", "Yes"))</f>
        <v>Yes</v>
      </c>
      <c r="E81" s="2"/>
      <c r="F81" s="3"/>
    </row>
    <row r="82" spans="1:6" x14ac:dyDescent="0.35">
      <c r="A82" s="1"/>
      <c r="B82" s="35"/>
      <c r="C82" s="35"/>
      <c r="D82" s="232" t="str">
        <f>IF(ISBLANK(C82), "Yes", IF(C82 &lt; 'County Names to hide'!$C$2, "No", "Yes"))</f>
        <v>Yes</v>
      </c>
      <c r="E82" s="2"/>
      <c r="F82" s="3"/>
    </row>
    <row r="83" spans="1:6" x14ac:dyDescent="0.35">
      <c r="A83" s="1"/>
      <c r="B83" s="35"/>
      <c r="C83" s="35"/>
      <c r="D83" s="232" t="str">
        <f>IF(ISBLANK(C83), "Yes", IF(C83 &lt; 'County Names to hide'!$C$2, "No", "Yes"))</f>
        <v>Yes</v>
      </c>
      <c r="E83" s="2"/>
      <c r="F83" s="3"/>
    </row>
    <row r="84" spans="1:6" x14ac:dyDescent="0.35">
      <c r="A84" s="1"/>
      <c r="B84" s="35"/>
      <c r="C84" s="35"/>
      <c r="D84" s="232" t="str">
        <f>IF(ISBLANK(C84), "Yes", IF(C84 &lt; 'County Names to hide'!$C$2, "No", "Yes"))</f>
        <v>Yes</v>
      </c>
      <c r="E84" s="2"/>
      <c r="F84" s="3"/>
    </row>
    <row r="85" spans="1:6" x14ac:dyDescent="0.35">
      <c r="A85" s="1"/>
      <c r="B85" s="35"/>
      <c r="C85" s="35"/>
      <c r="D85" s="232" t="str">
        <f>IF(ISBLANK(C85), "Yes", IF(C85 &lt; 'County Names to hide'!$C$2, "No", "Yes"))</f>
        <v>Yes</v>
      </c>
      <c r="E85" s="2"/>
      <c r="F85" s="3"/>
    </row>
    <row r="86" spans="1:6" x14ac:dyDescent="0.35">
      <c r="A86" s="1"/>
      <c r="B86" s="35"/>
      <c r="C86" s="35"/>
      <c r="D86" s="232" t="str">
        <f>IF(ISBLANK(C86), "Yes", IF(C86 &lt; 'County Names to hide'!$C$2, "No", "Yes"))</f>
        <v>Yes</v>
      </c>
      <c r="E86" s="2"/>
      <c r="F86" s="3"/>
    </row>
    <row r="87" spans="1:6" x14ac:dyDescent="0.35">
      <c r="A87" s="1"/>
      <c r="B87" s="35"/>
      <c r="C87" s="35"/>
      <c r="D87" s="232" t="str">
        <f>IF(ISBLANK(C87), "Yes", IF(C87 &lt; 'County Names to hide'!$C$2, "No", "Yes"))</f>
        <v>Yes</v>
      </c>
      <c r="E87" s="2"/>
      <c r="F87" s="3"/>
    </row>
    <row r="88" spans="1:6" x14ac:dyDescent="0.35">
      <c r="A88" s="1"/>
      <c r="B88" s="35"/>
      <c r="C88" s="35"/>
      <c r="D88" s="232" t="str">
        <f>IF(ISBLANK(C88), "Yes", IF(C88 &lt; 'County Names to hide'!$C$2, "No", "Yes"))</f>
        <v>Yes</v>
      </c>
      <c r="E88" s="2"/>
      <c r="F88" s="3"/>
    </row>
    <row r="89" spans="1:6" x14ac:dyDescent="0.35">
      <c r="A89" s="1"/>
      <c r="B89" s="35"/>
      <c r="C89" s="35"/>
      <c r="D89" s="232" t="str">
        <f>IF(ISBLANK(C89), "Yes", IF(C89 &lt; 'County Names to hide'!$C$2, "No", "Yes"))</f>
        <v>Yes</v>
      </c>
      <c r="E89" s="2"/>
      <c r="F89" s="3"/>
    </row>
    <row r="90" spans="1:6" x14ac:dyDescent="0.35">
      <c r="A90" s="1"/>
      <c r="B90" s="35"/>
      <c r="C90" s="35"/>
      <c r="D90" s="232" t="str">
        <f>IF(ISBLANK(C90), "Yes", IF(C90 &lt; 'County Names to hide'!$C$2, "No", "Yes"))</f>
        <v>Yes</v>
      </c>
      <c r="E90" s="2"/>
      <c r="F90" s="3"/>
    </row>
    <row r="91" spans="1:6" x14ac:dyDescent="0.35">
      <c r="A91" s="1"/>
      <c r="B91" s="35"/>
      <c r="C91" s="35"/>
      <c r="D91" s="232" t="str">
        <f>IF(ISBLANK(C91), "Yes", IF(C91 &lt; 'County Names to hide'!$C$2, "No", "Yes"))</f>
        <v>Yes</v>
      </c>
      <c r="E91" s="2"/>
      <c r="F91" s="3"/>
    </row>
    <row r="92" spans="1:6" x14ac:dyDescent="0.35">
      <c r="A92" s="1"/>
      <c r="B92" s="35"/>
      <c r="C92" s="35"/>
      <c r="D92" s="232" t="str">
        <f>IF(ISBLANK(C92), "Yes", IF(C92 &lt; 'County Names to hide'!$C$2, "No", "Yes"))</f>
        <v>Yes</v>
      </c>
      <c r="E92" s="2"/>
      <c r="F92" s="3"/>
    </row>
    <row r="93" spans="1:6" x14ac:dyDescent="0.35">
      <c r="A93" s="1"/>
      <c r="B93" s="35"/>
      <c r="C93" s="35"/>
      <c r="D93" s="232" t="str">
        <f>IF(ISBLANK(C93), "Yes", IF(C93 &lt; 'County Names to hide'!$C$2, "No", "Yes"))</f>
        <v>Yes</v>
      </c>
      <c r="E93" s="2"/>
      <c r="F93" s="3"/>
    </row>
    <row r="94" spans="1:6" x14ac:dyDescent="0.35">
      <c r="A94" s="1"/>
      <c r="B94" s="35"/>
      <c r="C94" s="35"/>
      <c r="D94" s="232" t="str">
        <f>IF(ISBLANK(C94), "Yes", IF(C94 &lt; 'County Names to hide'!$C$2, "No", "Yes"))</f>
        <v>Yes</v>
      </c>
      <c r="E94" s="2"/>
      <c r="F94" s="3"/>
    </row>
    <row r="95" spans="1:6" x14ac:dyDescent="0.35">
      <c r="A95" s="1"/>
      <c r="B95" s="35"/>
      <c r="C95" s="35"/>
      <c r="D95" s="232" t="str">
        <f>IF(ISBLANK(C95), "Yes", IF(C95 &lt; 'County Names to hide'!$C$2, "No", "Yes"))</f>
        <v>Yes</v>
      </c>
      <c r="E95" s="2"/>
      <c r="F95" s="3"/>
    </row>
    <row r="96" spans="1:6" x14ac:dyDescent="0.35">
      <c r="A96" s="1"/>
      <c r="B96" s="35"/>
      <c r="C96" s="35"/>
      <c r="D96" s="232" t="str">
        <f>IF(ISBLANK(C96), "Yes", IF(C96 &lt; 'County Names to hide'!$C$2, "No", "Yes"))</f>
        <v>Yes</v>
      </c>
      <c r="E96" s="2"/>
      <c r="F96" s="3"/>
    </row>
    <row r="97" spans="1:6" x14ac:dyDescent="0.35">
      <c r="A97" s="1"/>
      <c r="B97" s="35"/>
      <c r="C97" s="35"/>
      <c r="D97" s="232" t="str">
        <f>IF(ISBLANK(C97), "Yes", IF(C97 &lt; 'County Names to hide'!$C$2, "No", "Yes"))</f>
        <v>Yes</v>
      </c>
      <c r="E97" s="2"/>
      <c r="F97" s="3"/>
    </row>
    <row r="98" spans="1:6" x14ac:dyDescent="0.35">
      <c r="A98" s="1"/>
      <c r="B98" s="35"/>
      <c r="C98" s="35"/>
      <c r="D98" s="232" t="str">
        <f>IF(ISBLANK(C98), "Yes", IF(C98 &lt; 'County Names to hide'!$C$2, "No", "Yes"))</f>
        <v>Yes</v>
      </c>
      <c r="E98" s="2"/>
      <c r="F98" s="3"/>
    </row>
    <row r="99" spans="1:6" x14ac:dyDescent="0.35">
      <c r="A99" s="1"/>
      <c r="B99" s="35"/>
      <c r="C99" s="35"/>
      <c r="D99" s="232" t="str">
        <f>IF(ISBLANK(C99), "Yes", IF(C99 &lt; 'County Names to hide'!$C$2, "No", "Yes"))</f>
        <v>Yes</v>
      </c>
      <c r="E99" s="2"/>
      <c r="F99" s="3"/>
    </row>
    <row r="100" spans="1:6" x14ac:dyDescent="0.35">
      <c r="A100" s="1"/>
      <c r="B100" s="35"/>
      <c r="C100" s="35"/>
      <c r="D100" s="232" t="str">
        <f>IF(ISBLANK(C100), "Yes", IF(C100 &lt; 'County Names to hide'!$C$2, "No", "Yes"))</f>
        <v>Yes</v>
      </c>
      <c r="E100" s="2"/>
      <c r="F100" s="3"/>
    </row>
    <row r="101" spans="1:6" x14ac:dyDescent="0.35">
      <c r="A101" s="218"/>
      <c r="B101" s="219"/>
      <c r="C101" s="219"/>
      <c r="D101" s="220"/>
      <c r="E101" s="221"/>
      <c r="F101" s="219"/>
    </row>
    <row r="102" spans="1:6" x14ac:dyDescent="0.35">
      <c r="A102" s="218"/>
      <c r="B102" s="219"/>
      <c r="C102" s="219"/>
      <c r="D102" s="220"/>
      <c r="E102" s="221"/>
      <c r="F102" s="219"/>
    </row>
    <row r="103" spans="1:6" x14ac:dyDescent="0.35">
      <c r="A103" s="218"/>
      <c r="B103" s="219"/>
      <c r="C103" s="219"/>
      <c r="D103" s="220"/>
      <c r="E103" s="221"/>
      <c r="F103" s="219"/>
    </row>
    <row r="104" spans="1:6" x14ac:dyDescent="0.35">
      <c r="A104" s="218"/>
      <c r="B104" s="219"/>
      <c r="C104" s="219"/>
      <c r="D104" s="220"/>
      <c r="E104" s="221"/>
      <c r="F104" s="219"/>
    </row>
    <row r="105" spans="1:6" x14ac:dyDescent="0.35">
      <c r="A105" s="218"/>
      <c r="B105" s="219"/>
      <c r="C105" s="219"/>
      <c r="D105" s="220"/>
      <c r="E105" s="221"/>
      <c r="F105" s="219"/>
    </row>
    <row r="106" spans="1:6" x14ac:dyDescent="0.35">
      <c r="A106" s="218"/>
      <c r="B106" s="219"/>
      <c r="C106" s="219"/>
      <c r="D106" s="220"/>
      <c r="E106" s="221"/>
      <c r="F106" s="219"/>
    </row>
    <row r="107" spans="1:6" x14ac:dyDescent="0.35">
      <c r="A107" s="218"/>
      <c r="B107" s="219"/>
      <c r="C107" s="219"/>
      <c r="D107" s="220"/>
      <c r="E107" s="221"/>
      <c r="F107" s="219"/>
    </row>
    <row r="108" spans="1:6" x14ac:dyDescent="0.35">
      <c r="A108" s="218"/>
      <c r="B108" s="219"/>
      <c r="C108" s="219"/>
      <c r="D108" s="220"/>
      <c r="E108" s="221"/>
      <c r="F108" s="219"/>
    </row>
    <row r="109" spans="1:6" x14ac:dyDescent="0.35">
      <c r="A109" s="218"/>
      <c r="B109" s="219"/>
      <c r="C109" s="219"/>
      <c r="D109" s="220"/>
      <c r="E109" s="221"/>
      <c r="F109" s="219"/>
    </row>
    <row r="110" spans="1:6" x14ac:dyDescent="0.35">
      <c r="A110" s="218"/>
      <c r="B110" s="219"/>
      <c r="C110" s="219"/>
      <c r="D110" s="220"/>
      <c r="E110" s="221"/>
      <c r="F110" s="219"/>
    </row>
    <row r="111" spans="1:6" x14ac:dyDescent="0.35">
      <c r="A111" s="218"/>
      <c r="B111" s="219"/>
      <c r="C111" s="219"/>
      <c r="D111" s="220"/>
      <c r="E111" s="221"/>
      <c r="F111" s="219"/>
    </row>
    <row r="112" spans="1:6" x14ac:dyDescent="0.35">
      <c r="A112" s="218"/>
      <c r="B112" s="219"/>
      <c r="C112" s="219"/>
      <c r="D112" s="220"/>
      <c r="E112" s="221"/>
      <c r="F112" s="219"/>
    </row>
    <row r="113" spans="1:6" x14ac:dyDescent="0.35">
      <c r="A113" s="218"/>
      <c r="B113" s="219"/>
      <c r="C113" s="219"/>
      <c r="D113" s="220"/>
      <c r="E113" s="221"/>
      <c r="F113" s="219"/>
    </row>
    <row r="114" spans="1:6" x14ac:dyDescent="0.35">
      <c r="A114" s="218"/>
      <c r="B114" s="219"/>
      <c r="C114" s="219"/>
      <c r="D114" s="220"/>
      <c r="E114" s="221"/>
      <c r="F114" s="219"/>
    </row>
    <row r="115" spans="1:6" x14ac:dyDescent="0.35">
      <c r="A115" s="218"/>
      <c r="B115" s="219"/>
      <c r="C115" s="219"/>
      <c r="D115" s="220"/>
      <c r="E115" s="221"/>
      <c r="F115" s="219"/>
    </row>
    <row r="116" spans="1:6" x14ac:dyDescent="0.35">
      <c r="A116" s="218"/>
      <c r="B116" s="219"/>
      <c r="C116" s="219"/>
      <c r="D116" s="220"/>
      <c r="E116" s="221"/>
      <c r="F116" s="219"/>
    </row>
    <row r="117" spans="1:6" x14ac:dyDescent="0.35">
      <c r="A117" s="218"/>
      <c r="B117" s="219"/>
      <c r="C117" s="219"/>
      <c r="D117" s="220"/>
      <c r="E117" s="221"/>
      <c r="F117" s="219"/>
    </row>
    <row r="118" spans="1:6" x14ac:dyDescent="0.35">
      <c r="A118" s="218"/>
      <c r="B118" s="219"/>
      <c r="C118" s="219"/>
      <c r="D118" s="220"/>
      <c r="E118" s="221"/>
      <c r="F118" s="219"/>
    </row>
    <row r="119" spans="1:6" x14ac:dyDescent="0.35">
      <c r="A119" s="218"/>
      <c r="B119" s="219"/>
      <c r="C119" s="219"/>
      <c r="D119" s="220"/>
      <c r="E119" s="221"/>
      <c r="F119" s="219"/>
    </row>
    <row r="120" spans="1:6" x14ac:dyDescent="0.35">
      <c r="A120" s="218"/>
      <c r="B120" s="219"/>
      <c r="C120" s="219"/>
      <c r="D120" s="220"/>
      <c r="E120" s="221"/>
      <c r="F120" s="219"/>
    </row>
    <row r="121" spans="1:6" x14ac:dyDescent="0.35">
      <c r="A121" s="218"/>
      <c r="B121" s="219"/>
      <c r="C121" s="219"/>
      <c r="D121" s="220"/>
      <c r="E121" s="221"/>
      <c r="F121" s="219"/>
    </row>
    <row r="122" spans="1:6" x14ac:dyDescent="0.35">
      <c r="A122" s="218"/>
      <c r="B122" s="219"/>
      <c r="C122" s="219"/>
      <c r="D122" s="220"/>
      <c r="E122" s="221"/>
      <c r="F122" s="219"/>
    </row>
    <row r="123" spans="1:6" x14ac:dyDescent="0.35">
      <c r="A123" s="218"/>
      <c r="B123" s="219"/>
      <c r="C123" s="219"/>
      <c r="D123" s="220"/>
      <c r="E123" s="221"/>
      <c r="F123" s="219"/>
    </row>
    <row r="124" spans="1:6" x14ac:dyDescent="0.35">
      <c r="A124" s="218"/>
      <c r="B124" s="219"/>
      <c r="C124" s="219"/>
      <c r="D124" s="220"/>
      <c r="E124" s="221"/>
      <c r="F124" s="219"/>
    </row>
    <row r="125" spans="1:6" x14ac:dyDescent="0.35">
      <c r="A125" s="218"/>
      <c r="B125" s="219"/>
      <c r="C125" s="219"/>
      <c r="D125" s="220"/>
      <c r="E125" s="221"/>
      <c r="F125" s="219"/>
    </row>
    <row r="126" spans="1:6" x14ac:dyDescent="0.35">
      <c r="A126" s="218"/>
      <c r="B126" s="219"/>
      <c r="C126" s="219"/>
      <c r="D126" s="220"/>
      <c r="E126" s="221"/>
      <c r="F126" s="219"/>
    </row>
    <row r="127" spans="1:6" x14ac:dyDescent="0.35">
      <c r="A127" s="218"/>
      <c r="B127" s="219"/>
      <c r="C127" s="219"/>
      <c r="D127" s="220"/>
      <c r="E127" s="221"/>
      <c r="F127" s="219"/>
    </row>
    <row r="128" spans="1:6" x14ac:dyDescent="0.35">
      <c r="A128" s="218"/>
      <c r="B128" s="219"/>
      <c r="C128" s="219"/>
      <c r="D128" s="220"/>
      <c r="E128" s="221"/>
      <c r="F128" s="219"/>
    </row>
    <row r="129" spans="1:6" x14ac:dyDescent="0.35">
      <c r="A129" s="218"/>
      <c r="B129" s="219"/>
      <c r="C129" s="219"/>
      <c r="D129" s="220"/>
      <c r="E129" s="221"/>
      <c r="F129" s="219"/>
    </row>
    <row r="130" spans="1:6" x14ac:dyDescent="0.35">
      <c r="A130" s="218"/>
      <c r="B130" s="219"/>
      <c r="C130" s="219"/>
      <c r="D130" s="220"/>
      <c r="E130" s="221"/>
      <c r="F130" s="219"/>
    </row>
    <row r="131" spans="1:6" x14ac:dyDescent="0.35">
      <c r="A131" s="218"/>
      <c r="B131" s="219"/>
      <c r="C131" s="219"/>
      <c r="D131" s="220"/>
      <c r="E131" s="221"/>
      <c r="F131" s="219"/>
    </row>
    <row r="132" spans="1:6" x14ac:dyDescent="0.35">
      <c r="A132" s="218"/>
      <c r="B132" s="219"/>
      <c r="C132" s="219"/>
      <c r="D132" s="220"/>
      <c r="E132" s="221"/>
      <c r="F132" s="219"/>
    </row>
    <row r="133" spans="1:6" x14ac:dyDescent="0.35">
      <c r="A133" s="218"/>
      <c r="B133" s="219"/>
      <c r="C133" s="219"/>
      <c r="D133" s="220"/>
      <c r="E133" s="221"/>
      <c r="F133" s="219"/>
    </row>
    <row r="134" spans="1:6" x14ac:dyDescent="0.35">
      <c r="A134" s="218"/>
      <c r="B134" s="219"/>
      <c r="C134" s="219"/>
      <c r="D134" s="220"/>
      <c r="E134" s="221"/>
      <c r="F134" s="219"/>
    </row>
    <row r="135" spans="1:6" x14ac:dyDescent="0.35">
      <c r="A135" s="218"/>
      <c r="B135" s="219"/>
      <c r="C135" s="219"/>
      <c r="D135" s="220"/>
      <c r="E135" s="221"/>
      <c r="F135" s="219"/>
    </row>
    <row r="136" spans="1:6" x14ac:dyDescent="0.35">
      <c r="A136" s="218"/>
      <c r="B136" s="219"/>
      <c r="C136" s="219"/>
      <c r="D136" s="220"/>
      <c r="E136" s="221"/>
      <c r="F136" s="219"/>
    </row>
    <row r="137" spans="1:6" x14ac:dyDescent="0.35">
      <c r="A137" s="218"/>
      <c r="B137" s="219"/>
      <c r="C137" s="219"/>
      <c r="D137" s="220"/>
      <c r="E137" s="221"/>
      <c r="F137" s="219"/>
    </row>
    <row r="138" spans="1:6" x14ac:dyDescent="0.35">
      <c r="A138" s="218"/>
      <c r="B138" s="219"/>
      <c r="C138" s="219"/>
      <c r="D138" s="220"/>
      <c r="E138" s="221"/>
      <c r="F138" s="219"/>
    </row>
    <row r="139" spans="1:6" x14ac:dyDescent="0.35">
      <c r="A139" s="218"/>
      <c r="B139" s="219"/>
      <c r="C139" s="219"/>
      <c r="D139" s="220"/>
      <c r="E139" s="221"/>
      <c r="F139" s="219"/>
    </row>
    <row r="140" spans="1:6" x14ac:dyDescent="0.35">
      <c r="A140" s="218"/>
      <c r="B140" s="219"/>
      <c r="C140" s="219"/>
      <c r="D140" s="220"/>
      <c r="E140" s="221"/>
      <c r="F140" s="219"/>
    </row>
    <row r="141" spans="1:6" x14ac:dyDescent="0.35">
      <c r="A141" s="218"/>
      <c r="B141" s="219"/>
      <c r="C141" s="219"/>
      <c r="D141" s="220"/>
      <c r="E141" s="221"/>
      <c r="F141" s="219"/>
    </row>
    <row r="142" spans="1:6" x14ac:dyDescent="0.35">
      <c r="A142" s="218"/>
      <c r="B142" s="219"/>
      <c r="C142" s="219"/>
      <c r="D142" s="220"/>
      <c r="E142" s="221"/>
      <c r="F142" s="219"/>
    </row>
    <row r="143" spans="1:6" x14ac:dyDescent="0.35">
      <c r="A143" s="218"/>
      <c r="B143" s="219"/>
      <c r="C143" s="219"/>
      <c r="D143" s="220"/>
      <c r="E143" s="221"/>
      <c r="F143" s="219"/>
    </row>
    <row r="144" spans="1:6" x14ac:dyDescent="0.35">
      <c r="A144" s="218"/>
      <c r="B144" s="219"/>
      <c r="C144" s="219"/>
      <c r="D144" s="220"/>
      <c r="E144" s="221"/>
      <c r="F144" s="219"/>
    </row>
    <row r="145" spans="1:6" x14ac:dyDescent="0.35">
      <c r="A145" s="218"/>
      <c r="B145" s="219"/>
      <c r="C145" s="219"/>
      <c r="D145" s="220"/>
      <c r="E145" s="221"/>
      <c r="F145" s="219"/>
    </row>
    <row r="146" spans="1:6" x14ac:dyDescent="0.35">
      <c r="A146" s="218"/>
      <c r="B146" s="219"/>
      <c r="C146" s="219"/>
      <c r="D146" s="220"/>
      <c r="E146" s="221"/>
      <c r="F146" s="219"/>
    </row>
    <row r="147" spans="1:6" x14ac:dyDescent="0.35">
      <c r="A147" s="218"/>
      <c r="B147" s="219"/>
      <c r="C147" s="219"/>
      <c r="D147" s="220"/>
      <c r="E147" s="221"/>
      <c r="F147" s="219"/>
    </row>
    <row r="148" spans="1:6" x14ac:dyDescent="0.35">
      <c r="A148" s="218"/>
      <c r="B148" s="219"/>
      <c r="C148" s="219"/>
      <c r="D148" s="220"/>
      <c r="E148" s="221"/>
      <c r="F148" s="219"/>
    </row>
    <row r="149" spans="1:6" x14ac:dyDescent="0.35">
      <c r="A149" s="218"/>
      <c r="B149" s="219"/>
      <c r="C149" s="219"/>
      <c r="D149" s="220"/>
      <c r="E149" s="221"/>
      <c r="F149" s="219"/>
    </row>
    <row r="150" spans="1:6" x14ac:dyDescent="0.35">
      <c r="A150" s="218"/>
      <c r="B150" s="219"/>
      <c r="C150" s="219"/>
      <c r="D150" s="220"/>
      <c r="E150" s="221"/>
      <c r="F150" s="219"/>
    </row>
    <row r="151" spans="1:6" x14ac:dyDescent="0.35">
      <c r="A151" s="218"/>
      <c r="B151" s="219"/>
      <c r="C151" s="219"/>
      <c r="D151" s="220"/>
      <c r="E151" s="221"/>
      <c r="F151" s="219"/>
    </row>
    <row r="152" spans="1:6" x14ac:dyDescent="0.35">
      <c r="A152" s="218"/>
      <c r="B152" s="219"/>
      <c r="C152" s="219"/>
      <c r="D152" s="220"/>
      <c r="E152" s="221"/>
      <c r="F152" s="219"/>
    </row>
    <row r="153" spans="1:6" x14ac:dyDescent="0.35">
      <c r="A153" s="218"/>
      <c r="B153" s="219"/>
      <c r="C153" s="219"/>
      <c r="D153" s="220"/>
      <c r="E153" s="221"/>
      <c r="F153" s="219"/>
    </row>
    <row r="154" spans="1:6" x14ac:dyDescent="0.35">
      <c r="A154" s="218"/>
      <c r="B154" s="219"/>
      <c r="C154" s="219"/>
      <c r="D154" s="220"/>
      <c r="E154" s="221"/>
      <c r="F154" s="219"/>
    </row>
    <row r="155" spans="1:6" x14ac:dyDescent="0.35">
      <c r="A155" s="218"/>
      <c r="B155" s="219"/>
      <c r="C155" s="219"/>
      <c r="D155" s="220"/>
      <c r="E155" s="221"/>
      <c r="F155" s="219"/>
    </row>
    <row r="156" spans="1:6" x14ac:dyDescent="0.35">
      <c r="A156" s="218"/>
      <c r="B156" s="219"/>
      <c r="C156" s="219"/>
      <c r="D156" s="220"/>
      <c r="E156" s="221"/>
      <c r="F156" s="219"/>
    </row>
    <row r="157" spans="1:6" x14ac:dyDescent="0.35">
      <c r="A157" s="218"/>
      <c r="B157" s="219"/>
      <c r="C157" s="219"/>
      <c r="D157" s="220"/>
      <c r="E157" s="221"/>
      <c r="F157" s="219"/>
    </row>
    <row r="158" spans="1:6" x14ac:dyDescent="0.35">
      <c r="A158" s="218"/>
      <c r="B158" s="219"/>
      <c r="C158" s="219"/>
      <c r="D158" s="220"/>
      <c r="E158" s="221"/>
      <c r="F158" s="219"/>
    </row>
    <row r="159" spans="1:6" x14ac:dyDescent="0.35">
      <c r="A159" s="218"/>
      <c r="B159" s="219"/>
      <c r="C159" s="219"/>
      <c r="D159" s="220"/>
      <c r="E159" s="221"/>
      <c r="F159" s="219"/>
    </row>
    <row r="160" spans="1:6" x14ac:dyDescent="0.35">
      <c r="A160" s="218"/>
      <c r="B160" s="219"/>
      <c r="C160" s="219"/>
      <c r="D160" s="220"/>
      <c r="E160" s="221"/>
      <c r="F160" s="219"/>
    </row>
    <row r="161" spans="1:6" x14ac:dyDescent="0.35">
      <c r="A161" s="218"/>
      <c r="B161" s="219"/>
      <c r="C161" s="219"/>
      <c r="D161" s="220"/>
      <c r="E161" s="221"/>
      <c r="F161" s="219"/>
    </row>
    <row r="162" spans="1:6" x14ac:dyDescent="0.35">
      <c r="A162" s="218"/>
      <c r="B162" s="219"/>
      <c r="C162" s="219"/>
      <c r="D162" s="220"/>
      <c r="E162" s="221"/>
      <c r="F162" s="219"/>
    </row>
    <row r="163" spans="1:6" x14ac:dyDescent="0.35">
      <c r="A163" s="218"/>
      <c r="B163" s="219"/>
      <c r="C163" s="219"/>
      <c r="D163" s="220"/>
      <c r="E163" s="221"/>
      <c r="F163" s="219"/>
    </row>
    <row r="164" spans="1:6" x14ac:dyDescent="0.35">
      <c r="A164" s="218"/>
      <c r="B164" s="219"/>
      <c r="C164" s="219"/>
      <c r="D164" s="220"/>
      <c r="E164" s="221"/>
      <c r="F164" s="219"/>
    </row>
    <row r="165" spans="1:6" x14ac:dyDescent="0.35">
      <c r="A165" s="218"/>
      <c r="B165" s="219"/>
      <c r="C165" s="219"/>
      <c r="D165" s="220"/>
      <c r="E165" s="221"/>
      <c r="F165" s="219"/>
    </row>
    <row r="166" spans="1:6" x14ac:dyDescent="0.35">
      <c r="A166" s="218"/>
      <c r="B166" s="219"/>
      <c r="C166" s="219"/>
      <c r="D166" s="220"/>
      <c r="E166" s="221"/>
      <c r="F166" s="219"/>
    </row>
    <row r="167" spans="1:6" x14ac:dyDescent="0.35">
      <c r="A167" s="218"/>
      <c r="B167" s="219"/>
      <c r="C167" s="219"/>
      <c r="D167" s="220"/>
      <c r="E167" s="221"/>
      <c r="F167" s="219"/>
    </row>
    <row r="168" spans="1:6" x14ac:dyDescent="0.35">
      <c r="A168" s="218"/>
      <c r="B168" s="219"/>
      <c r="C168" s="219"/>
      <c r="D168" s="220"/>
      <c r="E168" s="221"/>
      <c r="F168" s="219"/>
    </row>
    <row r="169" spans="1:6" x14ac:dyDescent="0.35">
      <c r="A169" s="218"/>
      <c r="B169" s="219"/>
      <c r="C169" s="219"/>
      <c r="D169" s="220"/>
      <c r="E169" s="221"/>
      <c r="F169" s="219"/>
    </row>
    <row r="170" spans="1:6" x14ac:dyDescent="0.35">
      <c r="A170" s="218"/>
      <c r="B170" s="219"/>
      <c r="C170" s="219"/>
      <c r="D170" s="220"/>
      <c r="E170" s="221"/>
      <c r="F170" s="219"/>
    </row>
    <row r="171" spans="1:6" x14ac:dyDescent="0.35">
      <c r="A171" s="218"/>
      <c r="B171" s="219"/>
      <c r="C171" s="219"/>
      <c r="D171" s="220"/>
      <c r="E171" s="221"/>
      <c r="F171" s="219"/>
    </row>
    <row r="172" spans="1:6" x14ac:dyDescent="0.35">
      <c r="A172" s="218"/>
      <c r="B172" s="219"/>
      <c r="C172" s="219"/>
      <c r="D172" s="220"/>
      <c r="E172" s="221"/>
      <c r="F172" s="219"/>
    </row>
    <row r="173" spans="1:6" x14ac:dyDescent="0.35">
      <c r="A173" s="218"/>
      <c r="B173" s="219"/>
      <c r="C173" s="219"/>
      <c r="D173" s="220"/>
      <c r="E173" s="221"/>
      <c r="F173" s="219"/>
    </row>
    <row r="174" spans="1:6" x14ac:dyDescent="0.35">
      <c r="A174" s="218"/>
      <c r="B174" s="219"/>
      <c r="C174" s="219"/>
      <c r="D174" s="220"/>
      <c r="E174" s="221"/>
      <c r="F174" s="219"/>
    </row>
    <row r="175" spans="1:6" x14ac:dyDescent="0.35">
      <c r="A175" s="218"/>
      <c r="B175" s="219"/>
      <c r="C175" s="219"/>
      <c r="D175" s="220"/>
      <c r="E175" s="221"/>
      <c r="F175" s="219"/>
    </row>
    <row r="176" spans="1:6" x14ac:dyDescent="0.35">
      <c r="A176" s="218"/>
      <c r="B176" s="219"/>
      <c r="C176" s="219"/>
      <c r="D176" s="220"/>
      <c r="E176" s="221"/>
      <c r="F176" s="219"/>
    </row>
    <row r="177" spans="1:6" x14ac:dyDescent="0.35">
      <c r="A177" s="218"/>
      <c r="B177" s="219"/>
      <c r="C177" s="219"/>
      <c r="D177" s="220"/>
      <c r="E177" s="221"/>
      <c r="F177" s="219"/>
    </row>
    <row r="178" spans="1:6" x14ac:dyDescent="0.35">
      <c r="A178" s="218"/>
      <c r="B178" s="219"/>
      <c r="C178" s="219"/>
      <c r="D178" s="220"/>
      <c r="E178" s="221"/>
      <c r="F178" s="219"/>
    </row>
    <row r="179" spans="1:6" x14ac:dyDescent="0.35">
      <c r="A179" s="218"/>
      <c r="B179" s="219"/>
      <c r="C179" s="219"/>
      <c r="D179" s="220"/>
      <c r="E179" s="221"/>
      <c r="F179" s="219"/>
    </row>
    <row r="180" spans="1:6" x14ac:dyDescent="0.35">
      <c r="A180" s="218"/>
      <c r="B180" s="219"/>
      <c r="C180" s="219"/>
      <c r="D180" s="220"/>
      <c r="E180" s="221"/>
      <c r="F180" s="219"/>
    </row>
    <row r="181" spans="1:6" x14ac:dyDescent="0.35">
      <c r="A181" s="218"/>
      <c r="B181" s="219"/>
      <c r="C181" s="219"/>
      <c r="D181" s="220"/>
      <c r="E181" s="221"/>
      <c r="F181" s="219"/>
    </row>
    <row r="182" spans="1:6" x14ac:dyDescent="0.35">
      <c r="A182" s="218"/>
      <c r="B182" s="219"/>
      <c r="C182" s="219"/>
      <c r="D182" s="220"/>
      <c r="E182" s="221"/>
      <c r="F182" s="219"/>
    </row>
    <row r="183" spans="1:6" x14ac:dyDescent="0.35">
      <c r="A183" s="218"/>
      <c r="B183" s="219"/>
      <c r="C183" s="219"/>
      <c r="D183" s="220"/>
      <c r="E183" s="221"/>
      <c r="F183" s="219"/>
    </row>
    <row r="184" spans="1:6" x14ac:dyDescent="0.35">
      <c r="A184" s="218"/>
      <c r="B184" s="219"/>
      <c r="C184" s="219"/>
      <c r="D184" s="220"/>
      <c r="E184" s="221"/>
      <c r="F184" s="219"/>
    </row>
    <row r="185" spans="1:6" x14ac:dyDescent="0.35">
      <c r="A185" s="218"/>
      <c r="B185" s="219"/>
      <c r="C185" s="219"/>
      <c r="D185" s="220"/>
      <c r="E185" s="221"/>
      <c r="F185" s="219"/>
    </row>
    <row r="186" spans="1:6" x14ac:dyDescent="0.35">
      <c r="A186" s="218"/>
      <c r="B186" s="219"/>
      <c r="C186" s="219"/>
      <c r="D186" s="220"/>
      <c r="E186" s="221"/>
      <c r="F186" s="219"/>
    </row>
    <row r="187" spans="1:6" x14ac:dyDescent="0.35">
      <c r="A187" s="218"/>
      <c r="B187" s="219"/>
      <c r="C187" s="219"/>
      <c r="D187" s="220"/>
      <c r="E187" s="221"/>
      <c r="F187" s="219"/>
    </row>
    <row r="188" spans="1:6" x14ac:dyDescent="0.35">
      <c r="A188" s="218"/>
      <c r="B188" s="219"/>
      <c r="C188" s="219"/>
      <c r="D188" s="220"/>
      <c r="E188" s="221"/>
      <c r="F188" s="219"/>
    </row>
    <row r="189" spans="1:6" x14ac:dyDescent="0.35">
      <c r="A189" s="218"/>
      <c r="B189" s="219"/>
      <c r="C189" s="219"/>
      <c r="D189" s="220"/>
      <c r="E189" s="221"/>
      <c r="F189" s="219"/>
    </row>
    <row r="190" spans="1:6" x14ac:dyDescent="0.35">
      <c r="A190" s="218"/>
      <c r="B190" s="219"/>
      <c r="C190" s="219"/>
      <c r="D190" s="220"/>
      <c r="E190" s="221"/>
      <c r="F190" s="219"/>
    </row>
    <row r="191" spans="1:6" x14ac:dyDescent="0.35">
      <c r="A191" s="218"/>
      <c r="B191" s="219"/>
      <c r="C191" s="219"/>
      <c r="D191" s="220"/>
      <c r="E191" s="221"/>
      <c r="F191" s="219"/>
    </row>
    <row r="192" spans="1:6" x14ac:dyDescent="0.35">
      <c r="A192" s="218"/>
      <c r="B192" s="219"/>
      <c r="C192" s="219"/>
      <c r="D192" s="220"/>
      <c r="E192" s="221"/>
      <c r="F192" s="219"/>
    </row>
    <row r="193" spans="1:6" x14ac:dyDescent="0.35">
      <c r="A193" s="218"/>
      <c r="B193" s="219"/>
      <c r="C193" s="219"/>
      <c r="D193" s="220"/>
      <c r="E193" s="221"/>
      <c r="F193" s="219"/>
    </row>
    <row r="194" spans="1:6" x14ac:dyDescent="0.35">
      <c r="A194" s="218"/>
      <c r="B194" s="219"/>
      <c r="C194" s="219"/>
      <c r="D194" s="220"/>
      <c r="E194" s="221"/>
      <c r="F194" s="219"/>
    </row>
    <row r="195" spans="1:6" x14ac:dyDescent="0.35">
      <c r="A195" s="218"/>
      <c r="B195" s="219"/>
      <c r="C195" s="219"/>
      <c r="D195" s="220"/>
      <c r="E195" s="221"/>
      <c r="F195" s="219"/>
    </row>
    <row r="196" spans="1:6" x14ac:dyDescent="0.35">
      <c r="A196" s="218"/>
      <c r="B196" s="219"/>
      <c r="C196" s="219"/>
      <c r="D196" s="220"/>
      <c r="E196" s="221"/>
      <c r="F196" s="219"/>
    </row>
    <row r="197" spans="1:6" ht="15" thickBot="1" x14ac:dyDescent="0.4">
      <c r="A197" s="222"/>
      <c r="B197" s="223"/>
      <c r="C197" s="223"/>
      <c r="D197" s="224"/>
      <c r="E197" s="225"/>
      <c r="F197" s="223"/>
    </row>
    <row r="198" spans="1:6" x14ac:dyDescent="0.35">
      <c r="A198" s="218"/>
      <c r="B198" s="219"/>
      <c r="C198" s="219"/>
      <c r="D198" s="220"/>
      <c r="E198" s="221"/>
      <c r="F198" s="219"/>
    </row>
    <row r="199" spans="1:6" x14ac:dyDescent="0.35">
      <c r="A199" s="218"/>
      <c r="B199" s="219"/>
      <c r="C199" s="219"/>
      <c r="D199" s="220"/>
      <c r="E199" s="221"/>
      <c r="F199" s="219"/>
    </row>
    <row r="200" spans="1:6" x14ac:dyDescent="0.35">
      <c r="A200" s="218"/>
      <c r="B200" s="219"/>
      <c r="C200" s="219"/>
      <c r="D200" s="220"/>
      <c r="E200" s="221"/>
      <c r="F200" s="219"/>
    </row>
    <row r="201" spans="1:6" x14ac:dyDescent="0.35">
      <c r="A201" s="218"/>
      <c r="B201" s="219"/>
      <c r="C201" s="219"/>
      <c r="D201" s="220"/>
      <c r="E201" s="221"/>
      <c r="F201" s="219"/>
    </row>
    <row r="202" spans="1:6" x14ac:dyDescent="0.35">
      <c r="A202" s="218"/>
      <c r="B202" s="219"/>
      <c r="C202" s="219"/>
      <c r="D202" s="220"/>
      <c r="E202" s="221"/>
      <c r="F202" s="219"/>
    </row>
    <row r="203" spans="1:6" x14ac:dyDescent="0.35">
      <c r="A203" s="218"/>
      <c r="B203" s="219"/>
      <c r="C203" s="219"/>
      <c r="D203" s="220"/>
      <c r="E203" s="221"/>
      <c r="F203" s="219"/>
    </row>
    <row r="204" spans="1:6" x14ac:dyDescent="0.35">
      <c r="A204" s="218"/>
      <c r="B204" s="219"/>
      <c r="C204" s="219"/>
      <c r="D204" s="220"/>
      <c r="E204" s="221"/>
      <c r="F204" s="219"/>
    </row>
    <row r="205" spans="1:6" x14ac:dyDescent="0.35">
      <c r="A205" s="218"/>
      <c r="B205" s="219"/>
      <c r="C205" s="219"/>
      <c r="D205" s="220"/>
      <c r="E205" s="221"/>
      <c r="F205" s="219"/>
    </row>
    <row r="206" spans="1:6" x14ac:dyDescent="0.35">
      <c r="A206" s="218"/>
      <c r="B206" s="219"/>
      <c r="C206" s="219"/>
      <c r="D206" s="220"/>
      <c r="E206" s="221"/>
      <c r="F206" s="219"/>
    </row>
    <row r="207" spans="1:6" x14ac:dyDescent="0.35">
      <c r="A207" s="218"/>
      <c r="B207" s="219"/>
      <c r="C207" s="219"/>
      <c r="D207" s="220"/>
      <c r="E207" s="221"/>
      <c r="F207" s="219"/>
    </row>
    <row r="208" spans="1:6" x14ac:dyDescent="0.35">
      <c r="A208" s="218"/>
      <c r="B208" s="219"/>
      <c r="C208" s="219"/>
      <c r="D208" s="220"/>
      <c r="E208" s="221"/>
      <c r="F208" s="219"/>
    </row>
    <row r="209" spans="1:6" x14ac:dyDescent="0.35">
      <c r="A209" s="218"/>
      <c r="B209" s="219"/>
      <c r="C209" s="219"/>
      <c r="D209" s="220"/>
      <c r="E209" s="221"/>
      <c r="F209" s="219"/>
    </row>
    <row r="210" spans="1:6" x14ac:dyDescent="0.35">
      <c r="A210" s="218"/>
      <c r="B210" s="219"/>
      <c r="C210" s="219"/>
      <c r="D210" s="220"/>
      <c r="E210" s="221"/>
      <c r="F210" s="219"/>
    </row>
    <row r="211" spans="1:6" x14ac:dyDescent="0.35">
      <c r="A211" s="218"/>
      <c r="B211" s="219"/>
      <c r="C211" s="219"/>
      <c r="D211" s="220"/>
      <c r="E211" s="221"/>
      <c r="F211" s="219"/>
    </row>
    <row r="212" spans="1:6" x14ac:dyDescent="0.35">
      <c r="A212" s="218"/>
      <c r="B212" s="219"/>
      <c r="C212" s="219"/>
      <c r="D212" s="220"/>
      <c r="E212" s="221"/>
      <c r="F212" s="219"/>
    </row>
    <row r="213" spans="1:6" x14ac:dyDescent="0.35">
      <c r="A213" s="218"/>
      <c r="B213" s="219"/>
      <c r="C213" s="219"/>
      <c r="D213" s="220"/>
      <c r="E213" s="221"/>
      <c r="F213" s="219"/>
    </row>
    <row r="214" spans="1:6" x14ac:dyDescent="0.35">
      <c r="A214" s="218"/>
      <c r="B214" s="219"/>
      <c r="C214" s="219"/>
      <c r="D214" s="220"/>
      <c r="E214" s="221"/>
      <c r="F214" s="219"/>
    </row>
    <row r="215" spans="1:6" x14ac:dyDescent="0.35">
      <c r="A215" s="218"/>
      <c r="B215" s="219"/>
      <c r="C215" s="219"/>
      <c r="D215" s="220"/>
      <c r="E215" s="221"/>
      <c r="F215" s="219"/>
    </row>
    <row r="216" spans="1:6" x14ac:dyDescent="0.35">
      <c r="A216" s="218"/>
      <c r="B216" s="219"/>
      <c r="C216" s="219"/>
      <c r="D216" s="220"/>
      <c r="E216" s="221"/>
      <c r="F216" s="219"/>
    </row>
    <row r="217" spans="1:6" x14ac:dyDescent="0.35">
      <c r="A217" s="218"/>
      <c r="B217" s="219"/>
      <c r="C217" s="219"/>
      <c r="D217" s="220"/>
      <c r="E217" s="221"/>
      <c r="F217" s="219"/>
    </row>
    <row r="218" spans="1:6" x14ac:dyDescent="0.35">
      <c r="A218" s="218"/>
      <c r="B218" s="219"/>
      <c r="C218" s="219"/>
      <c r="D218" s="220"/>
      <c r="E218" s="221"/>
      <c r="F218" s="219"/>
    </row>
    <row r="219" spans="1:6" x14ac:dyDescent="0.35">
      <c r="A219" s="218"/>
      <c r="B219" s="219"/>
      <c r="C219" s="219"/>
      <c r="D219" s="220"/>
      <c r="E219" s="221"/>
      <c r="F219" s="219"/>
    </row>
    <row r="220" spans="1:6" x14ac:dyDescent="0.35">
      <c r="A220" s="218"/>
      <c r="B220" s="219"/>
      <c r="C220" s="219"/>
      <c r="D220" s="220"/>
      <c r="E220" s="221"/>
      <c r="F220" s="219"/>
    </row>
    <row r="221" spans="1:6" x14ac:dyDescent="0.35">
      <c r="A221" s="218"/>
      <c r="B221" s="219"/>
      <c r="C221" s="219"/>
      <c r="D221" s="220"/>
      <c r="E221" s="221"/>
      <c r="F221" s="219"/>
    </row>
    <row r="222" spans="1:6" x14ac:dyDescent="0.35">
      <c r="A222" s="218"/>
      <c r="B222" s="219"/>
      <c r="C222" s="219"/>
      <c r="D222" s="220"/>
      <c r="E222" s="221"/>
      <c r="F222" s="219"/>
    </row>
    <row r="223" spans="1:6" x14ac:dyDescent="0.35">
      <c r="A223" s="218"/>
      <c r="B223" s="219"/>
      <c r="C223" s="219"/>
      <c r="D223" s="220"/>
      <c r="E223" s="221"/>
      <c r="F223" s="219"/>
    </row>
    <row r="224" spans="1:6" x14ac:dyDescent="0.35">
      <c r="A224" s="218"/>
      <c r="B224" s="219"/>
      <c r="C224" s="219"/>
      <c r="D224" s="220"/>
      <c r="E224" s="221"/>
      <c r="F224" s="219"/>
    </row>
    <row r="225" spans="1:6" x14ac:dyDescent="0.35">
      <c r="A225" s="218"/>
      <c r="B225" s="219"/>
      <c r="C225" s="219"/>
      <c r="D225" s="220"/>
      <c r="E225" s="221"/>
      <c r="F225" s="219"/>
    </row>
    <row r="226" spans="1:6" x14ac:dyDescent="0.35">
      <c r="A226" s="218"/>
      <c r="B226" s="219"/>
      <c r="C226" s="219"/>
      <c r="D226" s="220"/>
      <c r="E226" s="221"/>
      <c r="F226" s="219"/>
    </row>
    <row r="227" spans="1:6" x14ac:dyDescent="0.35">
      <c r="A227" s="218"/>
      <c r="B227" s="219"/>
      <c r="C227" s="219"/>
      <c r="D227" s="220"/>
      <c r="E227" s="221"/>
      <c r="F227" s="219"/>
    </row>
    <row r="228" spans="1:6" x14ac:dyDescent="0.35">
      <c r="A228" s="218"/>
      <c r="B228" s="219"/>
      <c r="C228" s="219"/>
      <c r="D228" s="220"/>
      <c r="E228" s="221"/>
      <c r="F228" s="219"/>
    </row>
    <row r="229" spans="1:6" x14ac:dyDescent="0.35">
      <c r="A229" s="218"/>
      <c r="B229" s="219"/>
      <c r="C229" s="219"/>
      <c r="D229" s="220"/>
      <c r="E229" s="221"/>
      <c r="F229" s="219"/>
    </row>
    <row r="230" spans="1:6" x14ac:dyDescent="0.35">
      <c r="A230" s="218"/>
      <c r="B230" s="219"/>
      <c r="C230" s="219"/>
      <c r="D230" s="220"/>
      <c r="E230" s="221"/>
      <c r="F230" s="219"/>
    </row>
    <row r="231" spans="1:6" x14ac:dyDescent="0.35">
      <c r="A231" s="218"/>
      <c r="B231" s="219"/>
      <c r="C231" s="219"/>
      <c r="D231" s="220"/>
      <c r="E231" s="221"/>
      <c r="F231" s="219"/>
    </row>
    <row r="232" spans="1:6" x14ac:dyDescent="0.35">
      <c r="A232" s="218"/>
      <c r="B232" s="219"/>
      <c r="C232" s="219"/>
      <c r="D232" s="220"/>
      <c r="E232" s="221"/>
      <c r="F232" s="219"/>
    </row>
    <row r="233" spans="1:6" x14ac:dyDescent="0.35">
      <c r="A233" s="218"/>
      <c r="B233" s="219"/>
      <c r="C233" s="219"/>
      <c r="D233" s="220"/>
      <c r="E233" s="221"/>
      <c r="F233" s="219"/>
    </row>
    <row r="234" spans="1:6" x14ac:dyDescent="0.35">
      <c r="A234" s="218"/>
      <c r="B234" s="219"/>
      <c r="C234" s="219"/>
      <c r="D234" s="220"/>
      <c r="E234" s="221"/>
      <c r="F234" s="219"/>
    </row>
    <row r="235" spans="1:6" x14ac:dyDescent="0.35">
      <c r="A235" s="218"/>
      <c r="B235" s="219"/>
      <c r="C235" s="219"/>
      <c r="D235" s="220"/>
      <c r="E235" s="221"/>
      <c r="F235" s="219"/>
    </row>
    <row r="236" spans="1:6" x14ac:dyDescent="0.35">
      <c r="A236" s="218"/>
      <c r="B236" s="219"/>
      <c r="C236" s="219"/>
      <c r="D236" s="220"/>
      <c r="E236" s="221"/>
      <c r="F236" s="219"/>
    </row>
    <row r="237" spans="1:6" x14ac:dyDescent="0.35">
      <c r="A237" s="218"/>
      <c r="B237" s="219"/>
      <c r="C237" s="219"/>
      <c r="D237" s="220"/>
      <c r="E237" s="221"/>
      <c r="F237" s="219"/>
    </row>
    <row r="238" spans="1:6" x14ac:dyDescent="0.35">
      <c r="A238" s="218"/>
      <c r="B238" s="219"/>
      <c r="C238" s="219"/>
      <c r="D238" s="220"/>
      <c r="E238" s="221"/>
      <c r="F238" s="219"/>
    </row>
    <row r="239" spans="1:6" x14ac:dyDescent="0.35">
      <c r="A239" s="218"/>
      <c r="B239" s="219"/>
      <c r="C239" s="219"/>
      <c r="D239" s="220"/>
      <c r="E239" s="221"/>
      <c r="F239" s="219"/>
    </row>
    <row r="240" spans="1:6" x14ac:dyDescent="0.35">
      <c r="A240" s="218"/>
      <c r="B240" s="219"/>
      <c r="C240" s="219"/>
      <c r="D240" s="220"/>
      <c r="E240" s="221"/>
      <c r="F240" s="219"/>
    </row>
    <row r="241" spans="1:6" x14ac:dyDescent="0.35">
      <c r="A241" s="218"/>
      <c r="B241" s="219"/>
      <c r="C241" s="219"/>
      <c r="D241" s="220"/>
      <c r="E241" s="221"/>
      <c r="F241" s="219"/>
    </row>
    <row r="242" spans="1:6" x14ac:dyDescent="0.35">
      <c r="A242" s="218"/>
      <c r="B242" s="219"/>
      <c r="C242" s="219"/>
      <c r="D242" s="220"/>
      <c r="E242" s="221"/>
      <c r="F242" s="219"/>
    </row>
    <row r="243" spans="1:6" x14ac:dyDescent="0.35">
      <c r="A243" s="218"/>
      <c r="B243" s="219"/>
      <c r="C243" s="219"/>
      <c r="D243" s="220"/>
      <c r="E243" s="221"/>
      <c r="F243" s="219"/>
    </row>
    <row r="244" spans="1:6" x14ac:dyDescent="0.35">
      <c r="A244" s="218"/>
      <c r="B244" s="219"/>
      <c r="C244" s="219"/>
      <c r="D244" s="220"/>
      <c r="E244" s="221"/>
      <c r="F244" s="219"/>
    </row>
    <row r="245" spans="1:6" x14ac:dyDescent="0.35">
      <c r="A245" s="218"/>
      <c r="B245" s="219"/>
      <c r="C245" s="219"/>
      <c r="D245" s="220"/>
      <c r="E245" s="221"/>
      <c r="F245" s="219"/>
    </row>
    <row r="246" spans="1:6" x14ac:dyDescent="0.35">
      <c r="A246" s="218"/>
      <c r="B246" s="219"/>
      <c r="C246" s="219"/>
      <c r="D246" s="220"/>
      <c r="E246" s="221"/>
      <c r="F246" s="219"/>
    </row>
    <row r="247" spans="1:6" x14ac:dyDescent="0.35">
      <c r="A247" s="218"/>
      <c r="B247" s="219"/>
      <c r="C247" s="219"/>
      <c r="D247" s="220"/>
      <c r="E247" s="221"/>
      <c r="F247" s="219"/>
    </row>
    <row r="248" spans="1:6" x14ac:dyDescent="0.35">
      <c r="A248" s="218"/>
      <c r="B248" s="219"/>
      <c r="C248" s="219"/>
      <c r="D248" s="220"/>
      <c r="E248" s="221"/>
      <c r="F248" s="219"/>
    </row>
    <row r="249" spans="1:6" x14ac:dyDescent="0.35">
      <c r="A249" s="218"/>
      <c r="B249" s="219"/>
      <c r="C249" s="219"/>
      <c r="D249" s="220"/>
      <c r="E249" s="221"/>
      <c r="F249" s="219"/>
    </row>
    <row r="250" spans="1:6" x14ac:dyDescent="0.35">
      <c r="A250" s="218"/>
      <c r="B250" s="219"/>
      <c r="C250" s="219"/>
      <c r="D250" s="220"/>
      <c r="E250" s="221"/>
      <c r="F250" s="219"/>
    </row>
    <row r="251" spans="1:6" x14ac:dyDescent="0.35">
      <c r="A251" s="218"/>
      <c r="B251" s="219"/>
      <c r="C251" s="219"/>
      <c r="D251" s="220"/>
      <c r="E251" s="221"/>
      <c r="F251" s="219"/>
    </row>
    <row r="252" spans="1:6" x14ac:dyDescent="0.35">
      <c r="A252" s="218"/>
      <c r="B252" s="219"/>
      <c r="C252" s="219"/>
      <c r="D252" s="220"/>
      <c r="E252" s="221"/>
      <c r="F252" s="219"/>
    </row>
    <row r="253" spans="1:6" x14ac:dyDescent="0.35">
      <c r="A253" s="218"/>
      <c r="B253" s="219"/>
      <c r="C253" s="219"/>
      <c r="D253" s="220"/>
      <c r="E253" s="221"/>
      <c r="F253" s="219"/>
    </row>
    <row r="254" spans="1:6" x14ac:dyDescent="0.35">
      <c r="A254" s="218"/>
      <c r="B254" s="219"/>
      <c r="C254" s="219"/>
      <c r="D254" s="220"/>
      <c r="E254" s="221"/>
      <c r="F254" s="219"/>
    </row>
    <row r="255" spans="1:6" x14ac:dyDescent="0.35">
      <c r="A255" s="218"/>
      <c r="B255" s="219"/>
      <c r="C255" s="219"/>
      <c r="D255" s="220"/>
      <c r="E255" s="221"/>
      <c r="F255" s="219"/>
    </row>
    <row r="256" spans="1:6" x14ac:dyDescent="0.35">
      <c r="A256" s="218"/>
      <c r="B256" s="219"/>
      <c r="C256" s="219"/>
      <c r="D256" s="220"/>
      <c r="E256" s="221"/>
      <c r="F256" s="219"/>
    </row>
    <row r="257" spans="1:6" x14ac:dyDescent="0.35">
      <c r="A257" s="218"/>
      <c r="B257" s="219"/>
      <c r="C257" s="219"/>
      <c r="D257" s="220"/>
      <c r="E257" s="221"/>
      <c r="F257" s="219"/>
    </row>
    <row r="258" spans="1:6" x14ac:dyDescent="0.35">
      <c r="A258" s="218"/>
      <c r="B258" s="219"/>
      <c r="C258" s="219"/>
      <c r="D258" s="220"/>
      <c r="E258" s="221"/>
      <c r="F258" s="219"/>
    </row>
    <row r="259" spans="1:6" x14ac:dyDescent="0.35">
      <c r="A259" s="218"/>
      <c r="B259" s="219"/>
      <c r="C259" s="219"/>
      <c r="D259" s="220"/>
      <c r="E259" s="221"/>
      <c r="F259" s="219"/>
    </row>
    <row r="260" spans="1:6" x14ac:dyDescent="0.35">
      <c r="A260" s="218"/>
      <c r="B260" s="219"/>
      <c r="C260" s="219"/>
      <c r="D260" s="220"/>
      <c r="E260" s="221"/>
      <c r="F260" s="219"/>
    </row>
    <row r="261" spans="1:6" x14ac:dyDescent="0.35">
      <c r="A261" s="218"/>
      <c r="B261" s="219"/>
      <c r="C261" s="219"/>
      <c r="D261" s="220"/>
      <c r="E261" s="221"/>
      <c r="F261" s="219"/>
    </row>
    <row r="262" spans="1:6" x14ac:dyDescent="0.35">
      <c r="A262" s="218"/>
      <c r="B262" s="219"/>
      <c r="C262" s="219"/>
      <c r="D262" s="220"/>
      <c r="E262" s="221"/>
      <c r="F262" s="219"/>
    </row>
    <row r="263" spans="1:6" x14ac:dyDescent="0.35">
      <c r="A263" s="218"/>
      <c r="B263" s="219"/>
      <c r="C263" s="219"/>
      <c r="D263" s="220"/>
      <c r="E263" s="221"/>
      <c r="F263" s="219"/>
    </row>
    <row r="264" spans="1:6" x14ac:dyDescent="0.35">
      <c r="A264" s="218"/>
      <c r="B264" s="219"/>
      <c r="C264" s="219"/>
      <c r="D264" s="220"/>
      <c r="E264" s="221"/>
      <c r="F264" s="219"/>
    </row>
    <row r="265" spans="1:6" x14ac:dyDescent="0.35">
      <c r="A265" s="218"/>
      <c r="B265" s="219"/>
      <c r="C265" s="219"/>
      <c r="D265" s="220"/>
      <c r="E265" s="221"/>
      <c r="F265" s="219"/>
    </row>
    <row r="266" spans="1:6" x14ac:dyDescent="0.35">
      <c r="A266" s="218"/>
      <c r="B266" s="219"/>
      <c r="C266" s="219"/>
      <c r="D266" s="220"/>
      <c r="E266" s="221"/>
      <c r="F266" s="219"/>
    </row>
    <row r="267" spans="1:6" x14ac:dyDescent="0.35">
      <c r="A267" s="218"/>
      <c r="B267" s="219"/>
      <c r="C267" s="219"/>
      <c r="D267" s="220"/>
      <c r="E267" s="221"/>
      <c r="F267" s="219"/>
    </row>
    <row r="268" spans="1:6" x14ac:dyDescent="0.35">
      <c r="A268" s="218"/>
      <c r="B268" s="219"/>
      <c r="C268" s="219"/>
      <c r="D268" s="220"/>
      <c r="E268" s="221"/>
      <c r="F268" s="219"/>
    </row>
    <row r="269" spans="1:6" x14ac:dyDescent="0.35">
      <c r="A269" s="218"/>
      <c r="B269" s="219"/>
      <c r="C269" s="219"/>
      <c r="D269" s="220"/>
      <c r="E269" s="221"/>
      <c r="F269" s="219"/>
    </row>
    <row r="270" spans="1:6" x14ac:dyDescent="0.35">
      <c r="A270" s="218"/>
      <c r="B270" s="219"/>
      <c r="C270" s="219"/>
      <c r="D270" s="220"/>
      <c r="E270" s="221"/>
      <c r="F270" s="219"/>
    </row>
    <row r="271" spans="1:6" x14ac:dyDescent="0.35">
      <c r="A271" s="218"/>
      <c r="B271" s="219"/>
      <c r="C271" s="219"/>
      <c r="D271" s="220"/>
      <c r="E271" s="221"/>
      <c r="F271" s="219"/>
    </row>
    <row r="272" spans="1:6" x14ac:dyDescent="0.35">
      <c r="A272" s="218"/>
      <c r="B272" s="219"/>
      <c r="C272" s="219"/>
      <c r="D272" s="220"/>
      <c r="E272" s="221"/>
      <c r="F272" s="219"/>
    </row>
    <row r="273" spans="1:6" x14ac:dyDescent="0.35">
      <c r="A273" s="218"/>
      <c r="B273" s="219"/>
      <c r="C273" s="219"/>
      <c r="D273" s="220"/>
      <c r="E273" s="221"/>
      <c r="F273" s="219"/>
    </row>
    <row r="274" spans="1:6" x14ac:dyDescent="0.35">
      <c r="A274" s="218"/>
      <c r="B274" s="219"/>
      <c r="C274" s="219"/>
      <c r="D274" s="220"/>
      <c r="E274" s="221"/>
      <c r="F274" s="219"/>
    </row>
    <row r="275" spans="1:6" x14ac:dyDescent="0.35">
      <c r="A275" s="218"/>
      <c r="B275" s="219"/>
      <c r="C275" s="219"/>
      <c r="D275" s="220"/>
      <c r="E275" s="221"/>
      <c r="F275" s="219"/>
    </row>
    <row r="276" spans="1:6" x14ac:dyDescent="0.35">
      <c r="A276" s="218"/>
      <c r="B276" s="219"/>
      <c r="C276" s="219"/>
      <c r="D276" s="220"/>
      <c r="E276" s="221"/>
      <c r="F276" s="219"/>
    </row>
    <row r="277" spans="1:6" x14ac:dyDescent="0.35">
      <c r="A277" s="218"/>
      <c r="B277" s="219"/>
      <c r="C277" s="219"/>
      <c r="D277" s="220"/>
      <c r="E277" s="221"/>
      <c r="F277" s="219"/>
    </row>
    <row r="278" spans="1:6" x14ac:dyDescent="0.35">
      <c r="A278" s="218"/>
      <c r="B278" s="219"/>
      <c r="C278" s="219"/>
      <c r="D278" s="220"/>
      <c r="E278" s="221"/>
      <c r="F278" s="219"/>
    </row>
    <row r="279" spans="1:6" x14ac:dyDescent="0.35">
      <c r="A279" s="218"/>
      <c r="B279" s="219"/>
      <c r="C279" s="219"/>
      <c r="D279" s="220"/>
      <c r="E279" s="221"/>
      <c r="F279" s="219"/>
    </row>
    <row r="280" spans="1:6" x14ac:dyDescent="0.35">
      <c r="A280" s="218"/>
      <c r="B280" s="219"/>
      <c r="C280" s="219"/>
      <c r="D280" s="220"/>
      <c r="E280" s="221"/>
      <c r="F280" s="219"/>
    </row>
    <row r="281" spans="1:6" x14ac:dyDescent="0.35">
      <c r="A281" s="218"/>
      <c r="B281" s="219"/>
      <c r="C281" s="219"/>
      <c r="D281" s="220"/>
      <c r="E281" s="221"/>
      <c r="F281" s="219"/>
    </row>
    <row r="282" spans="1:6" x14ac:dyDescent="0.35">
      <c r="A282" s="218"/>
      <c r="B282" s="219"/>
      <c r="C282" s="219"/>
      <c r="D282" s="220"/>
      <c r="E282" s="221"/>
      <c r="F282" s="219"/>
    </row>
    <row r="283" spans="1:6" x14ac:dyDescent="0.35">
      <c r="A283" s="218"/>
      <c r="B283" s="219"/>
      <c r="C283" s="219"/>
      <c r="D283" s="220"/>
      <c r="E283" s="221"/>
      <c r="F283" s="219"/>
    </row>
    <row r="284" spans="1:6" x14ac:dyDescent="0.35">
      <c r="A284" s="218"/>
      <c r="B284" s="219"/>
      <c r="C284" s="219"/>
      <c r="D284" s="220"/>
      <c r="E284" s="221"/>
      <c r="F284" s="219"/>
    </row>
    <row r="285" spans="1:6" x14ac:dyDescent="0.35">
      <c r="A285" s="218"/>
      <c r="B285" s="219"/>
      <c r="C285" s="219"/>
      <c r="D285" s="220"/>
      <c r="E285" s="221"/>
      <c r="F285" s="219"/>
    </row>
    <row r="286" spans="1:6" x14ac:dyDescent="0.35">
      <c r="A286" s="218"/>
      <c r="B286" s="219"/>
      <c r="C286" s="219"/>
      <c r="D286" s="220"/>
      <c r="E286" s="221"/>
      <c r="F286" s="219"/>
    </row>
    <row r="287" spans="1:6" x14ac:dyDescent="0.35">
      <c r="A287" s="218"/>
      <c r="B287" s="219"/>
      <c r="C287" s="219"/>
      <c r="D287" s="220"/>
      <c r="E287" s="221"/>
      <c r="F287" s="219"/>
    </row>
    <row r="288" spans="1:6" x14ac:dyDescent="0.35">
      <c r="A288" s="218"/>
      <c r="B288" s="219"/>
      <c r="C288" s="219"/>
      <c r="D288" s="220"/>
      <c r="E288" s="221"/>
      <c r="F288" s="219"/>
    </row>
    <row r="289" spans="1:6" x14ac:dyDescent="0.35">
      <c r="A289" s="218"/>
      <c r="B289" s="219"/>
      <c r="C289" s="219"/>
      <c r="D289" s="220"/>
      <c r="E289" s="221"/>
      <c r="F289" s="219"/>
    </row>
    <row r="290" spans="1:6" x14ac:dyDescent="0.35">
      <c r="A290" s="218"/>
      <c r="B290" s="219"/>
      <c r="C290" s="219"/>
      <c r="D290" s="220"/>
      <c r="E290" s="221"/>
      <c r="F290" s="219"/>
    </row>
    <row r="291" spans="1:6" x14ac:dyDescent="0.35">
      <c r="A291" s="218"/>
      <c r="B291" s="219"/>
      <c r="C291" s="219"/>
      <c r="D291" s="220"/>
      <c r="E291" s="221"/>
      <c r="F291" s="219"/>
    </row>
    <row r="292" spans="1:6" x14ac:dyDescent="0.35">
      <c r="A292" s="218"/>
      <c r="B292" s="219"/>
      <c r="C292" s="219"/>
      <c r="D292" s="220"/>
      <c r="E292" s="221"/>
      <c r="F292" s="219"/>
    </row>
    <row r="293" spans="1:6" x14ac:dyDescent="0.35">
      <c r="A293" s="218"/>
      <c r="B293" s="219"/>
      <c r="C293" s="219"/>
      <c r="D293" s="220"/>
      <c r="E293" s="221"/>
      <c r="F293" s="219"/>
    </row>
    <row r="294" spans="1:6" x14ac:dyDescent="0.35">
      <c r="A294" s="218"/>
      <c r="B294" s="219"/>
      <c r="C294" s="219"/>
      <c r="D294" s="220"/>
      <c r="E294" s="221"/>
      <c r="F294" s="219"/>
    </row>
    <row r="295" spans="1:6" x14ac:dyDescent="0.35">
      <c r="A295" s="218"/>
      <c r="B295" s="219"/>
      <c r="C295" s="219"/>
      <c r="D295" s="220"/>
      <c r="E295" s="221"/>
      <c r="F295" s="219"/>
    </row>
    <row r="296" spans="1:6" x14ac:dyDescent="0.35">
      <c r="A296" s="218"/>
      <c r="B296" s="219"/>
      <c r="C296" s="219"/>
      <c r="D296" s="220"/>
      <c r="E296" s="221"/>
      <c r="F296" s="219"/>
    </row>
    <row r="297" spans="1:6" x14ac:dyDescent="0.35">
      <c r="A297" s="218"/>
      <c r="B297" s="219"/>
      <c r="C297" s="219"/>
      <c r="D297" s="220"/>
      <c r="E297" s="221"/>
      <c r="F297" s="219"/>
    </row>
    <row r="298" spans="1:6" x14ac:dyDescent="0.35">
      <c r="A298" s="218"/>
      <c r="B298" s="219"/>
      <c r="C298" s="219"/>
      <c r="D298" s="220"/>
      <c r="E298" s="221"/>
      <c r="F298" s="219"/>
    </row>
    <row r="299" spans="1:6" x14ac:dyDescent="0.35">
      <c r="A299" s="218"/>
      <c r="B299" s="219"/>
      <c r="C299" s="219"/>
      <c r="D299" s="220"/>
      <c r="E299" s="221"/>
      <c r="F299" s="219"/>
    </row>
    <row r="300" spans="1:6" x14ac:dyDescent="0.35">
      <c r="A300" s="218"/>
      <c r="B300" s="219"/>
      <c r="C300" s="219"/>
      <c r="D300" s="220"/>
      <c r="E300" s="221"/>
      <c r="F300" s="219"/>
    </row>
    <row r="301" spans="1:6" x14ac:dyDescent="0.35">
      <c r="A301" s="218"/>
      <c r="B301" s="219"/>
      <c r="C301" s="219"/>
      <c r="D301" s="220"/>
      <c r="E301" s="221"/>
      <c r="F301" s="219"/>
    </row>
    <row r="302" spans="1:6" x14ac:dyDescent="0.35">
      <c r="A302" s="218"/>
      <c r="B302" s="219"/>
      <c r="C302" s="219"/>
      <c r="D302" s="220"/>
      <c r="E302" s="221"/>
      <c r="F302" s="219"/>
    </row>
    <row r="303" spans="1:6" x14ac:dyDescent="0.35">
      <c r="A303" s="218"/>
      <c r="B303" s="219"/>
      <c r="C303" s="219"/>
      <c r="D303" s="220"/>
      <c r="E303" s="221"/>
      <c r="F303" s="219"/>
    </row>
    <row r="304" spans="1:6" x14ac:dyDescent="0.35">
      <c r="A304" s="218"/>
      <c r="B304" s="219"/>
      <c r="C304" s="219"/>
      <c r="D304" s="220"/>
      <c r="E304" s="221"/>
      <c r="F304" s="219"/>
    </row>
    <row r="305" spans="1:6" x14ac:dyDescent="0.35">
      <c r="A305" s="218"/>
      <c r="B305" s="219"/>
      <c r="C305" s="219"/>
      <c r="D305" s="220"/>
      <c r="E305" s="221"/>
      <c r="F305" s="219"/>
    </row>
    <row r="306" spans="1:6" x14ac:dyDescent="0.35">
      <c r="A306" s="218"/>
      <c r="B306" s="219"/>
      <c r="C306" s="219"/>
      <c r="D306" s="220"/>
      <c r="E306" s="221"/>
      <c r="F306" s="219"/>
    </row>
    <row r="307" spans="1:6" x14ac:dyDescent="0.35">
      <c r="A307" s="218"/>
      <c r="B307" s="219"/>
      <c r="C307" s="219"/>
      <c r="D307" s="220"/>
      <c r="E307" s="221"/>
      <c r="F307" s="219"/>
    </row>
    <row r="308" spans="1:6" x14ac:dyDescent="0.35">
      <c r="A308" s="218"/>
      <c r="B308" s="219"/>
      <c r="C308" s="219"/>
      <c r="D308" s="220"/>
      <c r="E308" s="221"/>
      <c r="F308" s="219"/>
    </row>
    <row r="309" spans="1:6" x14ac:dyDescent="0.35">
      <c r="A309" s="218"/>
      <c r="B309" s="219"/>
      <c r="C309" s="219"/>
      <c r="D309" s="220"/>
      <c r="E309" s="221"/>
      <c r="F309" s="219"/>
    </row>
    <row r="310" spans="1:6" x14ac:dyDescent="0.35">
      <c r="A310" s="218"/>
      <c r="B310" s="219"/>
      <c r="C310" s="219"/>
      <c r="D310" s="220"/>
      <c r="E310" s="221"/>
      <c r="F310" s="219"/>
    </row>
    <row r="311" spans="1:6" x14ac:dyDescent="0.35">
      <c r="A311" s="218"/>
      <c r="B311" s="219"/>
      <c r="C311" s="219"/>
      <c r="D311" s="220"/>
      <c r="E311" s="221"/>
      <c r="F311" s="219"/>
    </row>
    <row r="312" spans="1:6" x14ac:dyDescent="0.35">
      <c r="A312" s="218"/>
      <c r="B312" s="219"/>
      <c r="C312" s="219"/>
      <c r="D312" s="220"/>
      <c r="E312" s="221"/>
      <c r="F312" s="219"/>
    </row>
    <row r="313" spans="1:6" x14ac:dyDescent="0.35">
      <c r="A313" s="218"/>
      <c r="B313" s="219"/>
      <c r="C313" s="219"/>
      <c r="D313" s="220"/>
      <c r="E313" s="221"/>
      <c r="F313" s="219"/>
    </row>
    <row r="314" spans="1:6" x14ac:dyDescent="0.35">
      <c r="A314" s="218"/>
      <c r="B314" s="219"/>
      <c r="C314" s="219"/>
      <c r="D314" s="220"/>
      <c r="E314" s="221"/>
      <c r="F314" s="219"/>
    </row>
    <row r="315" spans="1:6" x14ac:dyDescent="0.35">
      <c r="A315" s="218"/>
      <c r="B315" s="219"/>
      <c r="C315" s="219"/>
      <c r="D315" s="220"/>
      <c r="E315" s="221"/>
      <c r="F315" s="219"/>
    </row>
    <row r="316" spans="1:6" x14ac:dyDescent="0.35">
      <c r="A316" s="218"/>
      <c r="B316" s="219"/>
      <c r="C316" s="219"/>
      <c r="D316" s="220"/>
      <c r="E316" s="221"/>
      <c r="F316" s="219"/>
    </row>
    <row r="317" spans="1:6" x14ac:dyDescent="0.35">
      <c r="A317" s="218"/>
      <c r="B317" s="219"/>
      <c r="C317" s="219"/>
      <c r="D317" s="220"/>
      <c r="E317" s="221"/>
      <c r="F317" s="219"/>
    </row>
    <row r="318" spans="1:6" x14ac:dyDescent="0.35">
      <c r="A318" s="218"/>
      <c r="B318" s="219"/>
      <c r="C318" s="219"/>
      <c r="D318" s="220"/>
      <c r="E318" s="221"/>
      <c r="F318" s="219"/>
    </row>
    <row r="319" spans="1:6" x14ac:dyDescent="0.35">
      <c r="A319" s="218"/>
      <c r="B319" s="219"/>
      <c r="C319" s="219"/>
      <c r="D319" s="220"/>
      <c r="E319" s="221"/>
      <c r="F319" s="219"/>
    </row>
    <row r="320" spans="1:6" x14ac:dyDescent="0.35">
      <c r="A320" s="218"/>
      <c r="B320" s="219"/>
      <c r="C320" s="219"/>
      <c r="D320" s="220"/>
      <c r="E320" s="221"/>
      <c r="F320" s="219"/>
    </row>
    <row r="321" spans="1:6" x14ac:dyDescent="0.35">
      <c r="A321" s="218"/>
      <c r="B321" s="219"/>
      <c r="C321" s="219"/>
      <c r="D321" s="220"/>
      <c r="E321" s="221"/>
      <c r="F321" s="219"/>
    </row>
    <row r="322" spans="1:6" x14ac:dyDescent="0.35">
      <c r="A322" s="218"/>
      <c r="B322" s="219"/>
      <c r="C322" s="219"/>
      <c r="D322" s="220"/>
      <c r="E322" s="221"/>
      <c r="F322" s="219"/>
    </row>
    <row r="323" spans="1:6" x14ac:dyDescent="0.35">
      <c r="A323" s="218"/>
      <c r="B323" s="219"/>
      <c r="C323" s="219"/>
      <c r="D323" s="220"/>
      <c r="E323" s="221"/>
      <c r="F323" s="219"/>
    </row>
    <row r="324" spans="1:6" x14ac:dyDescent="0.35">
      <c r="A324" s="218"/>
      <c r="B324" s="219"/>
      <c r="C324" s="219"/>
      <c r="D324" s="220"/>
      <c r="E324" s="221"/>
      <c r="F324" s="219"/>
    </row>
    <row r="325" spans="1:6" x14ac:dyDescent="0.35">
      <c r="A325" s="218"/>
      <c r="B325" s="219"/>
      <c r="C325" s="219"/>
      <c r="D325" s="220"/>
      <c r="E325" s="221"/>
      <c r="F325" s="219"/>
    </row>
    <row r="326" spans="1:6" x14ac:dyDescent="0.35">
      <c r="A326" s="218"/>
      <c r="B326" s="219"/>
      <c r="C326" s="219"/>
      <c r="D326" s="220"/>
      <c r="E326" s="221"/>
      <c r="F326" s="219"/>
    </row>
    <row r="327" spans="1:6" x14ac:dyDescent="0.35">
      <c r="A327" s="218"/>
      <c r="B327" s="219"/>
      <c r="C327" s="219"/>
      <c r="D327" s="220"/>
      <c r="E327" s="221"/>
      <c r="F327" s="219"/>
    </row>
    <row r="328" spans="1:6" x14ac:dyDescent="0.35">
      <c r="A328" s="218"/>
      <c r="B328" s="219"/>
      <c r="C328" s="219"/>
      <c r="D328" s="220"/>
      <c r="E328" s="221"/>
      <c r="F328" s="219"/>
    </row>
    <row r="329" spans="1:6" x14ac:dyDescent="0.35">
      <c r="A329" s="218"/>
      <c r="B329" s="219"/>
      <c r="C329" s="219"/>
      <c r="D329" s="220"/>
      <c r="E329" s="221"/>
      <c r="F329" s="219"/>
    </row>
    <row r="330" spans="1:6" x14ac:dyDescent="0.35">
      <c r="A330" s="218"/>
      <c r="B330" s="219"/>
      <c r="C330" s="219"/>
      <c r="D330" s="220"/>
      <c r="E330" s="221"/>
      <c r="F330" s="219"/>
    </row>
    <row r="331" spans="1:6" x14ac:dyDescent="0.35">
      <c r="A331" s="218"/>
      <c r="B331" s="219"/>
      <c r="C331" s="219"/>
      <c r="D331" s="220"/>
      <c r="E331" s="221"/>
      <c r="F331" s="219"/>
    </row>
    <row r="332" spans="1:6" x14ac:dyDescent="0.35">
      <c r="A332" s="218"/>
      <c r="B332" s="219"/>
      <c r="C332" s="219"/>
      <c r="D332" s="220"/>
      <c r="E332" s="221"/>
      <c r="F332" s="219"/>
    </row>
    <row r="333" spans="1:6" x14ac:dyDescent="0.35">
      <c r="A333" s="218"/>
      <c r="B333" s="219"/>
      <c r="C333" s="219"/>
      <c r="D333" s="220"/>
      <c r="E333" s="221"/>
      <c r="F333" s="219"/>
    </row>
    <row r="334" spans="1:6" x14ac:dyDescent="0.35">
      <c r="A334" s="218"/>
      <c r="B334" s="219"/>
      <c r="C334" s="219"/>
      <c r="D334" s="220"/>
      <c r="E334" s="221"/>
      <c r="F334" s="219"/>
    </row>
    <row r="335" spans="1:6" x14ac:dyDescent="0.35">
      <c r="A335" s="218"/>
      <c r="B335" s="219"/>
      <c r="C335" s="219"/>
      <c r="D335" s="220"/>
      <c r="E335" s="221"/>
      <c r="F335" s="219"/>
    </row>
    <row r="336" spans="1:6" x14ac:dyDescent="0.35">
      <c r="A336" s="218"/>
      <c r="B336" s="219"/>
      <c r="C336" s="219"/>
      <c r="D336" s="220"/>
      <c r="E336" s="221"/>
      <c r="F336" s="219"/>
    </row>
    <row r="337" spans="1:6" x14ac:dyDescent="0.35">
      <c r="A337" s="218"/>
      <c r="B337" s="219"/>
      <c r="C337" s="219"/>
      <c r="D337" s="220"/>
      <c r="E337" s="221"/>
      <c r="F337" s="219"/>
    </row>
    <row r="338" spans="1:6" x14ac:dyDescent="0.35">
      <c r="A338" s="218"/>
      <c r="B338" s="219"/>
      <c r="C338" s="219"/>
      <c r="D338" s="220"/>
      <c r="E338" s="221"/>
      <c r="F338" s="219"/>
    </row>
    <row r="339" spans="1:6" x14ac:dyDescent="0.35">
      <c r="A339" s="218"/>
      <c r="B339" s="219"/>
      <c r="C339" s="219"/>
      <c r="D339" s="220"/>
      <c r="E339" s="221"/>
      <c r="F339" s="219"/>
    </row>
    <row r="340" spans="1:6" x14ac:dyDescent="0.35">
      <c r="A340" s="218"/>
      <c r="B340" s="219"/>
      <c r="C340" s="219"/>
      <c r="D340" s="220"/>
      <c r="E340" s="221"/>
      <c r="F340" s="219"/>
    </row>
    <row r="341" spans="1:6" x14ac:dyDescent="0.35">
      <c r="A341" s="218"/>
      <c r="B341" s="219"/>
      <c r="C341" s="219"/>
      <c r="D341" s="220"/>
      <c r="E341" s="221"/>
      <c r="F341" s="219"/>
    </row>
    <row r="342" spans="1:6" x14ac:dyDescent="0.35">
      <c r="A342" s="218"/>
      <c r="B342" s="219"/>
      <c r="C342" s="219"/>
      <c r="D342" s="220"/>
      <c r="E342" s="221"/>
      <c r="F342" s="219"/>
    </row>
    <row r="343" spans="1:6" x14ac:dyDescent="0.35">
      <c r="A343" s="218"/>
      <c r="B343" s="219"/>
      <c r="C343" s="219"/>
      <c r="D343" s="220"/>
      <c r="E343" s="221"/>
      <c r="F343" s="219"/>
    </row>
    <row r="344" spans="1:6" x14ac:dyDescent="0.35">
      <c r="A344" s="218"/>
      <c r="B344" s="219"/>
      <c r="C344" s="219"/>
      <c r="D344" s="220"/>
      <c r="E344" s="221"/>
      <c r="F344" s="219"/>
    </row>
    <row r="345" spans="1:6" x14ac:dyDescent="0.35">
      <c r="A345" s="218"/>
      <c r="B345" s="219"/>
      <c r="C345" s="219"/>
      <c r="D345" s="220"/>
      <c r="E345" s="221"/>
      <c r="F345" s="219"/>
    </row>
    <row r="346" spans="1:6" x14ac:dyDescent="0.35">
      <c r="A346" s="218"/>
      <c r="B346" s="219"/>
      <c r="C346" s="219"/>
      <c r="D346" s="220"/>
      <c r="E346" s="221"/>
      <c r="F346" s="219"/>
    </row>
    <row r="347" spans="1:6" x14ac:dyDescent="0.35">
      <c r="A347" s="218"/>
      <c r="B347" s="219"/>
      <c r="C347" s="219"/>
      <c r="D347" s="220"/>
      <c r="E347" s="221"/>
      <c r="F347" s="219"/>
    </row>
    <row r="348" spans="1:6" x14ac:dyDescent="0.35">
      <c r="A348" s="218"/>
      <c r="B348" s="219"/>
      <c r="C348" s="219"/>
      <c r="D348" s="220"/>
      <c r="E348" s="221"/>
      <c r="F348" s="219"/>
    </row>
    <row r="349" spans="1:6" x14ac:dyDescent="0.35">
      <c r="A349" s="218"/>
      <c r="B349" s="219"/>
      <c r="C349" s="219"/>
      <c r="D349" s="220"/>
      <c r="E349" s="221"/>
      <c r="F349" s="219"/>
    </row>
    <row r="350" spans="1:6" x14ac:dyDescent="0.35">
      <c r="A350" s="218"/>
      <c r="B350" s="219"/>
      <c r="C350" s="219"/>
      <c r="D350" s="220"/>
      <c r="E350" s="221"/>
      <c r="F350" s="219"/>
    </row>
    <row r="351" spans="1:6" x14ac:dyDescent="0.35">
      <c r="A351" s="218"/>
      <c r="B351" s="219"/>
      <c r="C351" s="219"/>
      <c r="D351" s="220"/>
      <c r="E351" s="221"/>
      <c r="F351" s="219"/>
    </row>
    <row r="352" spans="1:6" x14ac:dyDescent="0.35">
      <c r="A352" s="218"/>
      <c r="B352" s="219"/>
      <c r="C352" s="219"/>
      <c r="D352" s="220"/>
      <c r="E352" s="221"/>
      <c r="F352" s="219"/>
    </row>
    <row r="353" spans="1:6" x14ac:dyDescent="0.35">
      <c r="A353" s="218"/>
      <c r="B353" s="219"/>
      <c r="C353" s="219"/>
      <c r="D353" s="220"/>
      <c r="E353" s="221"/>
      <c r="F353" s="219"/>
    </row>
    <row r="354" spans="1:6" x14ac:dyDescent="0.35">
      <c r="A354" s="218"/>
      <c r="B354" s="219"/>
      <c r="C354" s="219"/>
      <c r="D354" s="220"/>
      <c r="E354" s="221"/>
      <c r="F354" s="219"/>
    </row>
    <row r="355" spans="1:6" x14ac:dyDescent="0.35">
      <c r="A355" s="218"/>
      <c r="B355" s="219"/>
      <c r="C355" s="219"/>
      <c r="D355" s="220"/>
      <c r="E355" s="221"/>
      <c r="F355" s="219"/>
    </row>
    <row r="356" spans="1:6" x14ac:dyDescent="0.35">
      <c r="A356" s="218"/>
      <c r="B356" s="219"/>
      <c r="C356" s="219"/>
      <c r="D356" s="220"/>
      <c r="E356" s="221"/>
      <c r="F356" s="219"/>
    </row>
    <row r="357" spans="1:6" x14ac:dyDescent="0.35">
      <c r="A357" s="218"/>
      <c r="B357" s="219"/>
      <c r="C357" s="219"/>
      <c r="D357" s="220"/>
      <c r="E357" s="221"/>
      <c r="F357" s="219"/>
    </row>
    <row r="358" spans="1:6" x14ac:dyDescent="0.35">
      <c r="A358" s="218"/>
      <c r="B358" s="219"/>
      <c r="C358" s="219"/>
      <c r="D358" s="220"/>
      <c r="E358" s="221"/>
      <c r="F358" s="219"/>
    </row>
    <row r="359" spans="1:6" x14ac:dyDescent="0.35">
      <c r="A359" s="218"/>
      <c r="B359" s="219"/>
      <c r="C359" s="219"/>
      <c r="D359" s="220"/>
      <c r="E359" s="221"/>
      <c r="F359" s="219"/>
    </row>
    <row r="360" spans="1:6" x14ac:dyDescent="0.35">
      <c r="A360" s="218"/>
      <c r="B360" s="219"/>
      <c r="C360" s="219"/>
      <c r="D360" s="220"/>
      <c r="E360" s="221"/>
      <c r="F360" s="219"/>
    </row>
    <row r="361" spans="1:6" x14ac:dyDescent="0.35">
      <c r="A361" s="218"/>
      <c r="B361" s="219"/>
      <c r="C361" s="219"/>
      <c r="D361" s="220"/>
      <c r="E361" s="221"/>
      <c r="F361" s="219"/>
    </row>
    <row r="362" spans="1:6" x14ac:dyDescent="0.35">
      <c r="A362" s="218"/>
      <c r="B362" s="219"/>
      <c r="C362" s="219"/>
      <c r="D362" s="220"/>
      <c r="E362" s="221"/>
      <c r="F362" s="219"/>
    </row>
    <row r="363" spans="1:6" x14ac:dyDescent="0.35">
      <c r="A363" s="218"/>
      <c r="B363" s="219"/>
      <c r="C363" s="219"/>
      <c r="D363" s="220"/>
      <c r="E363" s="221"/>
      <c r="F363" s="219"/>
    </row>
    <row r="364" spans="1:6" x14ac:dyDescent="0.35">
      <c r="A364" s="218"/>
      <c r="B364" s="219"/>
      <c r="C364" s="219"/>
      <c r="D364" s="220"/>
      <c r="E364" s="221"/>
      <c r="F364" s="219"/>
    </row>
    <row r="365" spans="1:6" x14ac:dyDescent="0.35">
      <c r="A365" s="218"/>
      <c r="B365" s="219"/>
      <c r="C365" s="219"/>
      <c r="D365" s="220"/>
      <c r="E365" s="221"/>
      <c r="F365" s="219"/>
    </row>
    <row r="366" spans="1:6" x14ac:dyDescent="0.35">
      <c r="A366" s="218"/>
      <c r="B366" s="219"/>
      <c r="C366" s="219"/>
      <c r="D366" s="220"/>
      <c r="E366" s="221"/>
      <c r="F366" s="219"/>
    </row>
    <row r="367" spans="1:6" x14ac:dyDescent="0.35">
      <c r="A367" s="218"/>
      <c r="B367" s="219"/>
      <c r="C367" s="219"/>
      <c r="D367" s="220"/>
      <c r="E367" s="221"/>
      <c r="F367" s="219"/>
    </row>
    <row r="368" spans="1:6" x14ac:dyDescent="0.35">
      <c r="A368" s="218"/>
      <c r="B368" s="219"/>
      <c r="C368" s="219"/>
      <c r="D368" s="220"/>
      <c r="E368" s="221"/>
      <c r="F368" s="219"/>
    </row>
    <row r="369" spans="1:6" x14ac:dyDescent="0.35">
      <c r="A369" s="218"/>
      <c r="B369" s="219"/>
      <c r="C369" s="219"/>
      <c r="D369" s="220"/>
      <c r="E369" s="221"/>
      <c r="F369" s="219"/>
    </row>
    <row r="370" spans="1:6" x14ac:dyDescent="0.35">
      <c r="A370" s="218"/>
      <c r="B370" s="219"/>
      <c r="C370" s="219"/>
      <c r="D370" s="220"/>
      <c r="E370" s="221"/>
      <c r="F370" s="219"/>
    </row>
    <row r="371" spans="1:6" x14ac:dyDescent="0.35">
      <c r="A371" s="218"/>
      <c r="B371" s="219"/>
      <c r="C371" s="219"/>
      <c r="D371" s="220"/>
      <c r="E371" s="221"/>
      <c r="F371" s="219"/>
    </row>
    <row r="372" spans="1:6" x14ac:dyDescent="0.35">
      <c r="A372" s="218"/>
      <c r="B372" s="219"/>
      <c r="C372" s="219"/>
      <c r="D372" s="220"/>
      <c r="E372" s="221"/>
      <c r="F372" s="219"/>
    </row>
    <row r="373" spans="1:6" x14ac:dyDescent="0.35">
      <c r="A373" s="218"/>
      <c r="B373" s="219"/>
      <c r="C373" s="219"/>
      <c r="D373" s="220"/>
      <c r="E373" s="221"/>
      <c r="F373" s="219"/>
    </row>
    <row r="374" spans="1:6" x14ac:dyDescent="0.35">
      <c r="A374" s="218"/>
      <c r="B374" s="219"/>
      <c r="C374" s="219"/>
      <c r="D374" s="220"/>
      <c r="E374" s="221"/>
      <c r="F374" s="219"/>
    </row>
    <row r="375" spans="1:6" x14ac:dyDescent="0.35">
      <c r="A375" s="218"/>
      <c r="B375" s="219"/>
      <c r="C375" s="219"/>
      <c r="D375" s="220"/>
      <c r="E375" s="221"/>
      <c r="F375" s="219"/>
    </row>
    <row r="376" spans="1:6" x14ac:dyDescent="0.35">
      <c r="A376" s="218"/>
      <c r="B376" s="219"/>
      <c r="C376" s="219"/>
      <c r="D376" s="220"/>
      <c r="E376" s="221"/>
      <c r="F376" s="219"/>
    </row>
    <row r="377" spans="1:6" x14ac:dyDescent="0.35">
      <c r="A377" s="218"/>
      <c r="B377" s="219"/>
      <c r="C377" s="219"/>
      <c r="D377" s="220"/>
      <c r="E377" s="221"/>
      <c r="F377" s="219"/>
    </row>
    <row r="378" spans="1:6" x14ac:dyDescent="0.35">
      <c r="A378" s="218"/>
      <c r="B378" s="219"/>
      <c r="C378" s="219"/>
      <c r="D378" s="220"/>
      <c r="E378" s="221"/>
      <c r="F378" s="219"/>
    </row>
    <row r="379" spans="1:6" x14ac:dyDescent="0.35">
      <c r="A379" s="218"/>
      <c r="B379" s="219"/>
      <c r="C379" s="219"/>
      <c r="D379" s="220"/>
      <c r="E379" s="221"/>
      <c r="F379" s="219"/>
    </row>
    <row r="380" spans="1:6" x14ac:dyDescent="0.35">
      <c r="A380" s="218"/>
      <c r="B380" s="219"/>
      <c r="C380" s="219"/>
      <c r="D380" s="220"/>
      <c r="E380" s="221"/>
      <c r="F380" s="219"/>
    </row>
    <row r="381" spans="1:6" x14ac:dyDescent="0.35">
      <c r="A381" s="218"/>
      <c r="B381" s="219"/>
      <c r="C381" s="219"/>
      <c r="D381" s="220"/>
      <c r="E381" s="221"/>
      <c r="F381" s="219"/>
    </row>
    <row r="382" spans="1:6" x14ac:dyDescent="0.35">
      <c r="A382" s="218"/>
      <c r="B382" s="219"/>
      <c r="C382" s="219"/>
      <c r="D382" s="220"/>
      <c r="E382" s="221"/>
      <c r="F382" s="219"/>
    </row>
    <row r="383" spans="1:6" x14ac:dyDescent="0.35">
      <c r="A383" s="218"/>
      <c r="B383" s="219"/>
      <c r="C383" s="219"/>
      <c r="D383" s="220"/>
      <c r="E383" s="221"/>
      <c r="F383" s="219"/>
    </row>
    <row r="384" spans="1:6" x14ac:dyDescent="0.35">
      <c r="A384" s="218"/>
      <c r="B384" s="219"/>
      <c r="C384" s="219"/>
      <c r="D384" s="220"/>
      <c r="E384" s="221"/>
      <c r="F384" s="219"/>
    </row>
    <row r="385" spans="1:6" x14ac:dyDescent="0.35">
      <c r="A385" s="218"/>
      <c r="B385" s="219"/>
      <c r="C385" s="219"/>
      <c r="D385" s="220"/>
      <c r="E385" s="221"/>
      <c r="F385" s="219"/>
    </row>
    <row r="386" spans="1:6" x14ac:dyDescent="0.35">
      <c r="A386" s="218"/>
      <c r="B386" s="219"/>
      <c r="C386" s="219"/>
      <c r="D386" s="220"/>
      <c r="E386" s="221"/>
      <c r="F386" s="219"/>
    </row>
    <row r="387" spans="1:6" x14ac:dyDescent="0.35">
      <c r="A387" s="218"/>
      <c r="B387" s="219"/>
      <c r="C387" s="219"/>
      <c r="D387" s="220"/>
      <c r="E387" s="221"/>
      <c r="F387" s="219"/>
    </row>
    <row r="388" spans="1:6" x14ac:dyDescent="0.35">
      <c r="A388" s="218"/>
      <c r="B388" s="219"/>
      <c r="C388" s="219"/>
      <c r="D388" s="220"/>
      <c r="E388" s="221"/>
      <c r="F388" s="219"/>
    </row>
    <row r="389" spans="1:6" x14ac:dyDescent="0.35">
      <c r="A389" s="218"/>
      <c r="B389" s="219"/>
      <c r="C389" s="219"/>
      <c r="D389" s="220"/>
      <c r="E389" s="221"/>
      <c r="F389" s="219"/>
    </row>
    <row r="390" spans="1:6" x14ac:dyDescent="0.35">
      <c r="A390" s="218"/>
      <c r="B390" s="219"/>
      <c r="C390" s="219"/>
      <c r="D390" s="220"/>
      <c r="E390" s="221"/>
      <c r="F390" s="219"/>
    </row>
    <row r="391" spans="1:6" x14ac:dyDescent="0.35">
      <c r="A391" s="218"/>
      <c r="B391" s="219"/>
      <c r="C391" s="219"/>
      <c r="D391" s="220"/>
      <c r="E391" s="221"/>
      <c r="F391" s="219"/>
    </row>
    <row r="392" spans="1:6" x14ac:dyDescent="0.35">
      <c r="A392" s="218"/>
      <c r="B392" s="219"/>
      <c r="C392" s="219"/>
      <c r="D392" s="220"/>
      <c r="E392" s="221"/>
      <c r="F392" s="219"/>
    </row>
    <row r="393" spans="1:6" x14ac:dyDescent="0.35">
      <c r="A393" s="218"/>
      <c r="B393" s="219"/>
      <c r="C393" s="219"/>
      <c r="D393" s="220"/>
      <c r="E393" s="221"/>
      <c r="F393" s="219"/>
    </row>
    <row r="394" spans="1:6" x14ac:dyDescent="0.35">
      <c r="A394" s="218"/>
      <c r="B394" s="219"/>
      <c r="C394" s="219"/>
      <c r="D394" s="220"/>
      <c r="E394" s="221"/>
      <c r="F394" s="219"/>
    </row>
    <row r="395" spans="1:6" x14ac:dyDescent="0.35">
      <c r="A395" s="218"/>
      <c r="B395" s="219"/>
      <c r="C395" s="219"/>
      <c r="D395" s="220"/>
      <c r="E395" s="221"/>
      <c r="F395" s="219"/>
    </row>
    <row r="396" spans="1:6" x14ac:dyDescent="0.35">
      <c r="A396" s="218"/>
      <c r="B396" s="219"/>
      <c r="C396" s="219"/>
      <c r="D396" s="220"/>
      <c r="E396" s="221"/>
      <c r="F396" s="219"/>
    </row>
    <row r="397" spans="1:6" x14ac:dyDescent="0.35">
      <c r="A397" s="218"/>
      <c r="B397" s="219"/>
      <c r="C397" s="219"/>
      <c r="D397" s="220"/>
      <c r="E397" s="221"/>
      <c r="F397" s="219"/>
    </row>
    <row r="398" spans="1:6" x14ac:dyDescent="0.35">
      <c r="A398" s="218"/>
      <c r="B398" s="219"/>
      <c r="C398" s="219"/>
      <c r="D398" s="220"/>
      <c r="E398" s="221"/>
      <c r="F398" s="219"/>
    </row>
    <row r="399" spans="1:6" x14ac:dyDescent="0.35">
      <c r="A399" s="218"/>
      <c r="B399" s="219"/>
      <c r="C399" s="219"/>
      <c r="D399" s="220"/>
      <c r="E399" s="221"/>
      <c r="F399" s="219"/>
    </row>
    <row r="400" spans="1:6" x14ac:dyDescent="0.35">
      <c r="A400" s="218"/>
      <c r="B400" s="219"/>
      <c r="C400" s="219"/>
      <c r="D400" s="220"/>
      <c r="E400" s="221"/>
      <c r="F400" s="219"/>
    </row>
    <row r="401" spans="1:6" x14ac:dyDescent="0.35">
      <c r="A401" s="218"/>
      <c r="B401" s="219"/>
      <c r="C401" s="219"/>
      <c r="D401" s="220"/>
      <c r="E401" s="221"/>
      <c r="F401" s="219"/>
    </row>
    <row r="402" spans="1:6" x14ac:dyDescent="0.35">
      <c r="A402" s="218"/>
      <c r="B402" s="219"/>
      <c r="C402" s="219"/>
      <c r="D402" s="220"/>
      <c r="E402" s="221"/>
      <c r="F402" s="219"/>
    </row>
    <row r="403" spans="1:6" x14ac:dyDescent="0.35">
      <c r="A403" s="218"/>
      <c r="B403" s="219"/>
      <c r="C403" s="219"/>
      <c r="D403" s="220"/>
      <c r="E403" s="221"/>
      <c r="F403" s="219"/>
    </row>
    <row r="404" spans="1:6" x14ac:dyDescent="0.35">
      <c r="A404" s="218"/>
      <c r="B404" s="219"/>
      <c r="C404" s="219"/>
      <c r="D404" s="220"/>
      <c r="E404" s="221"/>
      <c r="F404" s="219"/>
    </row>
    <row r="405" spans="1:6" x14ac:dyDescent="0.35">
      <c r="A405" s="218"/>
      <c r="B405" s="219"/>
      <c r="C405" s="219"/>
      <c r="D405" s="220"/>
      <c r="E405" s="221"/>
      <c r="F405" s="219"/>
    </row>
    <row r="406" spans="1:6" x14ac:dyDescent="0.35">
      <c r="A406" s="218"/>
      <c r="B406" s="219"/>
      <c r="C406" s="219"/>
      <c r="D406" s="220"/>
      <c r="E406" s="221"/>
      <c r="F406" s="219"/>
    </row>
    <row r="407" spans="1:6" x14ac:dyDescent="0.35">
      <c r="A407" s="218"/>
      <c r="B407" s="219"/>
      <c r="C407" s="219"/>
      <c r="D407" s="220"/>
      <c r="E407" s="221"/>
      <c r="F407" s="219"/>
    </row>
    <row r="408" spans="1:6" x14ac:dyDescent="0.35">
      <c r="A408" s="218"/>
      <c r="B408" s="219"/>
      <c r="C408" s="219"/>
      <c r="D408" s="220"/>
      <c r="E408" s="221"/>
      <c r="F408" s="219"/>
    </row>
    <row r="409" spans="1:6" x14ac:dyDescent="0.35">
      <c r="A409" s="218"/>
      <c r="B409" s="219"/>
      <c r="C409" s="219"/>
      <c r="D409" s="220"/>
      <c r="E409" s="221"/>
      <c r="F409" s="219"/>
    </row>
    <row r="410" spans="1:6" x14ac:dyDescent="0.35">
      <c r="A410" s="218"/>
      <c r="B410" s="219"/>
      <c r="C410" s="219"/>
      <c r="D410" s="220"/>
      <c r="E410" s="221"/>
      <c r="F410" s="219"/>
    </row>
    <row r="411" spans="1:6" x14ac:dyDescent="0.35">
      <c r="A411" s="218"/>
      <c r="B411" s="219"/>
      <c r="C411" s="219"/>
      <c r="D411" s="220"/>
      <c r="E411" s="221"/>
      <c r="F411" s="219"/>
    </row>
    <row r="412" spans="1:6" x14ac:dyDescent="0.35">
      <c r="A412" s="218"/>
      <c r="B412" s="219"/>
      <c r="C412" s="219"/>
      <c r="D412" s="220"/>
      <c r="E412" s="221"/>
      <c r="F412" s="219"/>
    </row>
    <row r="413" spans="1:6" x14ac:dyDescent="0.35">
      <c r="A413" s="218"/>
      <c r="B413" s="219"/>
      <c r="C413" s="219"/>
      <c r="D413" s="220"/>
      <c r="E413" s="221"/>
      <c r="F413" s="219"/>
    </row>
    <row r="414" spans="1:6" x14ac:dyDescent="0.35">
      <c r="A414" s="218"/>
      <c r="B414" s="219"/>
      <c r="C414" s="219"/>
      <c r="D414" s="220"/>
      <c r="E414" s="221"/>
      <c r="F414" s="219"/>
    </row>
    <row r="415" spans="1:6" x14ac:dyDescent="0.35">
      <c r="A415" s="218"/>
      <c r="B415" s="219"/>
      <c r="C415" s="219"/>
      <c r="D415" s="220"/>
      <c r="E415" s="221"/>
      <c r="F415" s="219"/>
    </row>
    <row r="416" spans="1:6" x14ac:dyDescent="0.35">
      <c r="A416" s="218"/>
      <c r="B416" s="219"/>
      <c r="C416" s="219"/>
      <c r="D416" s="220"/>
      <c r="E416" s="221"/>
      <c r="F416" s="219"/>
    </row>
    <row r="417" spans="1:6" x14ac:dyDescent="0.35">
      <c r="A417" s="218"/>
      <c r="B417" s="219"/>
      <c r="C417" s="219"/>
      <c r="D417" s="220"/>
      <c r="E417" s="221"/>
      <c r="F417" s="219"/>
    </row>
    <row r="418" spans="1:6" x14ac:dyDescent="0.35">
      <c r="A418" s="218"/>
      <c r="B418" s="219"/>
      <c r="C418" s="219"/>
      <c r="D418" s="220"/>
      <c r="E418" s="221"/>
      <c r="F418" s="219"/>
    </row>
    <row r="419" spans="1:6" x14ac:dyDescent="0.35">
      <c r="A419" s="218"/>
      <c r="B419" s="219"/>
      <c r="C419" s="219"/>
      <c r="D419" s="220"/>
      <c r="E419" s="221"/>
      <c r="F419" s="219"/>
    </row>
    <row r="420" spans="1:6" x14ac:dyDescent="0.35">
      <c r="A420" s="218"/>
      <c r="B420" s="219"/>
      <c r="C420" s="219"/>
      <c r="D420" s="220"/>
      <c r="E420" s="221"/>
      <c r="F420" s="219"/>
    </row>
    <row r="421" spans="1:6" x14ac:dyDescent="0.35">
      <c r="A421" s="218"/>
      <c r="B421" s="219"/>
      <c r="C421" s="219"/>
      <c r="D421" s="220"/>
      <c r="E421" s="221"/>
      <c r="F421" s="219"/>
    </row>
    <row r="422" spans="1:6" x14ac:dyDescent="0.35">
      <c r="A422" s="218"/>
      <c r="B422" s="219"/>
      <c r="C422" s="219"/>
      <c r="D422" s="220"/>
      <c r="E422" s="221"/>
      <c r="F422" s="219"/>
    </row>
    <row r="423" spans="1:6" x14ac:dyDescent="0.35">
      <c r="A423" s="218"/>
      <c r="B423" s="219"/>
      <c r="C423" s="219"/>
      <c r="D423" s="220"/>
      <c r="E423" s="221"/>
      <c r="F423" s="219"/>
    </row>
    <row r="424" spans="1:6" x14ac:dyDescent="0.35">
      <c r="A424" s="218"/>
      <c r="B424" s="219"/>
      <c r="C424" s="219"/>
      <c r="D424" s="220"/>
      <c r="E424" s="221"/>
      <c r="F424" s="219"/>
    </row>
    <row r="425" spans="1:6" x14ac:dyDescent="0.35">
      <c r="A425" s="218"/>
      <c r="B425" s="219"/>
      <c r="C425" s="219"/>
      <c r="D425" s="220"/>
      <c r="E425" s="221"/>
      <c r="F425" s="219"/>
    </row>
    <row r="426" spans="1:6" x14ac:dyDescent="0.35">
      <c r="A426" s="218"/>
      <c r="B426" s="219"/>
      <c r="C426" s="219"/>
      <c r="D426" s="220"/>
      <c r="E426" s="221"/>
      <c r="F426" s="219"/>
    </row>
    <row r="427" spans="1:6" x14ac:dyDescent="0.35">
      <c r="A427" s="218"/>
      <c r="B427" s="219"/>
      <c r="C427" s="219"/>
      <c r="D427" s="220"/>
      <c r="E427" s="221"/>
      <c r="F427" s="219"/>
    </row>
    <row r="428" spans="1:6" x14ac:dyDescent="0.35">
      <c r="A428" s="218"/>
      <c r="B428" s="219"/>
      <c r="C428" s="219"/>
      <c r="D428" s="220"/>
      <c r="E428" s="221"/>
      <c r="F428" s="219"/>
    </row>
    <row r="429" spans="1:6" x14ac:dyDescent="0.35">
      <c r="A429" s="218"/>
      <c r="B429" s="219"/>
      <c r="C429" s="219"/>
      <c r="D429" s="220"/>
      <c r="E429" s="221"/>
      <c r="F429" s="219"/>
    </row>
    <row r="430" spans="1:6" x14ac:dyDescent="0.35">
      <c r="A430" s="218"/>
      <c r="B430" s="219"/>
      <c r="C430" s="219"/>
      <c r="D430" s="220"/>
      <c r="E430" s="221"/>
      <c r="F430" s="219"/>
    </row>
    <row r="431" spans="1:6" x14ac:dyDescent="0.35">
      <c r="A431" s="218"/>
      <c r="B431" s="219"/>
      <c r="C431" s="219"/>
      <c r="D431" s="220"/>
      <c r="E431" s="221"/>
      <c r="F431" s="219"/>
    </row>
    <row r="432" spans="1:6" x14ac:dyDescent="0.35">
      <c r="A432" s="218"/>
      <c r="B432" s="219"/>
      <c r="C432" s="219"/>
      <c r="D432" s="220"/>
      <c r="E432" s="221"/>
      <c r="F432" s="219"/>
    </row>
    <row r="433" spans="1:6" x14ac:dyDescent="0.35">
      <c r="A433" s="218"/>
      <c r="B433" s="219"/>
      <c r="C433" s="219"/>
      <c r="D433" s="220"/>
      <c r="E433" s="221"/>
      <c r="F433" s="219"/>
    </row>
    <row r="434" spans="1:6" x14ac:dyDescent="0.35">
      <c r="A434" s="218"/>
      <c r="B434" s="219"/>
      <c r="C434" s="219"/>
      <c r="D434" s="220"/>
      <c r="E434" s="221"/>
      <c r="F434" s="219"/>
    </row>
    <row r="435" spans="1:6" x14ac:dyDescent="0.35">
      <c r="A435" s="218"/>
      <c r="B435" s="219"/>
      <c r="C435" s="219"/>
      <c r="D435" s="220"/>
      <c r="E435" s="221"/>
      <c r="F435" s="219"/>
    </row>
    <row r="436" spans="1:6" x14ac:dyDescent="0.35">
      <c r="A436" s="218"/>
      <c r="B436" s="219"/>
      <c r="C436" s="219"/>
      <c r="D436" s="220"/>
      <c r="E436" s="221"/>
      <c r="F436" s="219"/>
    </row>
    <row r="437" spans="1:6" x14ac:dyDescent="0.35">
      <c r="A437" s="218"/>
      <c r="B437" s="219"/>
      <c r="C437" s="219"/>
      <c r="D437" s="220"/>
      <c r="E437" s="221"/>
      <c r="F437" s="219"/>
    </row>
    <row r="438" spans="1:6" x14ac:dyDescent="0.35">
      <c r="A438" s="218"/>
      <c r="B438" s="219"/>
      <c r="C438" s="219"/>
      <c r="D438" s="220"/>
      <c r="E438" s="221"/>
      <c r="F438" s="219"/>
    </row>
    <row r="439" spans="1:6" x14ac:dyDescent="0.35">
      <c r="A439" s="218"/>
      <c r="B439" s="219"/>
      <c r="C439" s="219"/>
      <c r="D439" s="220"/>
      <c r="E439" s="221"/>
      <c r="F439" s="219"/>
    </row>
    <row r="440" spans="1:6" x14ac:dyDescent="0.35">
      <c r="A440" s="218"/>
      <c r="B440" s="219"/>
      <c r="C440" s="219"/>
      <c r="D440" s="220"/>
      <c r="E440" s="221"/>
      <c r="F440" s="219"/>
    </row>
    <row r="441" spans="1:6" x14ac:dyDescent="0.35">
      <c r="A441" s="218"/>
      <c r="B441" s="219"/>
      <c r="C441" s="219"/>
      <c r="D441" s="220"/>
      <c r="E441" s="221"/>
      <c r="F441" s="219"/>
    </row>
    <row r="442" spans="1:6" x14ac:dyDescent="0.35">
      <c r="A442" s="218"/>
      <c r="B442" s="219"/>
      <c r="C442" s="219"/>
      <c r="D442" s="220"/>
      <c r="E442" s="221"/>
      <c r="F442" s="219"/>
    </row>
    <row r="443" spans="1:6" x14ac:dyDescent="0.35">
      <c r="A443" s="218"/>
      <c r="B443" s="219"/>
      <c r="C443" s="219"/>
      <c r="D443" s="220"/>
      <c r="E443" s="221"/>
      <c r="F443" s="219"/>
    </row>
    <row r="444" spans="1:6" x14ac:dyDescent="0.35">
      <c r="A444" s="218"/>
      <c r="B444" s="219"/>
      <c r="C444" s="219"/>
      <c r="D444" s="220"/>
      <c r="E444" s="221"/>
      <c r="F444" s="219"/>
    </row>
    <row r="445" spans="1:6" x14ac:dyDescent="0.35">
      <c r="A445" s="218"/>
      <c r="B445" s="219"/>
      <c r="C445" s="219"/>
      <c r="D445" s="220"/>
      <c r="E445" s="221"/>
      <c r="F445" s="219"/>
    </row>
    <row r="446" spans="1:6" x14ac:dyDescent="0.35">
      <c r="A446" s="218"/>
      <c r="B446" s="219"/>
      <c r="C446" s="219"/>
      <c r="D446" s="220"/>
      <c r="E446" s="221"/>
      <c r="F446" s="219"/>
    </row>
    <row r="447" spans="1:6" x14ac:dyDescent="0.35">
      <c r="A447" s="218"/>
      <c r="B447" s="219"/>
      <c r="C447" s="219"/>
      <c r="D447" s="220"/>
      <c r="E447" s="221"/>
      <c r="F447" s="219"/>
    </row>
    <row r="448" spans="1:6" x14ac:dyDescent="0.35">
      <c r="A448" s="218"/>
      <c r="B448" s="219"/>
      <c r="C448" s="219"/>
      <c r="D448" s="220"/>
      <c r="E448" s="221"/>
      <c r="F448" s="219"/>
    </row>
    <row r="449" spans="1:6" x14ac:dyDescent="0.35">
      <c r="A449" s="218"/>
      <c r="B449" s="219"/>
      <c r="C449" s="219"/>
      <c r="D449" s="220"/>
      <c r="E449" s="221"/>
      <c r="F449" s="219"/>
    </row>
    <row r="450" spans="1:6" x14ac:dyDescent="0.35">
      <c r="A450" s="218"/>
      <c r="B450" s="219"/>
      <c r="C450" s="219"/>
      <c r="D450" s="220"/>
      <c r="E450" s="221"/>
      <c r="F450" s="219"/>
    </row>
    <row r="451" spans="1:6" x14ac:dyDescent="0.35">
      <c r="A451" s="218"/>
      <c r="B451" s="219"/>
      <c r="C451" s="219"/>
      <c r="D451" s="220"/>
      <c r="E451" s="221"/>
      <c r="F451" s="219"/>
    </row>
    <row r="452" spans="1:6" x14ac:dyDescent="0.35">
      <c r="A452" s="218"/>
      <c r="B452" s="219"/>
      <c r="C452" s="219"/>
      <c r="D452" s="220"/>
      <c r="E452" s="221"/>
      <c r="F452" s="219"/>
    </row>
    <row r="453" spans="1:6" x14ac:dyDescent="0.35">
      <c r="A453" s="218"/>
      <c r="B453" s="219"/>
      <c r="C453" s="219"/>
      <c r="D453" s="220"/>
      <c r="E453" s="221"/>
      <c r="F453" s="219"/>
    </row>
    <row r="454" spans="1:6" x14ac:dyDescent="0.35">
      <c r="A454" s="218"/>
      <c r="B454" s="219"/>
      <c r="C454" s="219"/>
      <c r="D454" s="220"/>
      <c r="E454" s="221"/>
      <c r="F454" s="219"/>
    </row>
    <row r="455" spans="1:6" x14ac:dyDescent="0.35">
      <c r="A455" s="218"/>
      <c r="B455" s="219"/>
      <c r="C455" s="219"/>
      <c r="D455" s="220"/>
      <c r="E455" s="221"/>
      <c r="F455" s="219"/>
    </row>
    <row r="456" spans="1:6" x14ac:dyDescent="0.35">
      <c r="A456" s="218"/>
      <c r="B456" s="219"/>
      <c r="C456" s="219"/>
      <c r="D456" s="220"/>
      <c r="E456" s="221"/>
      <c r="F456" s="219"/>
    </row>
    <row r="457" spans="1:6" x14ac:dyDescent="0.35">
      <c r="A457" s="218"/>
      <c r="B457" s="219"/>
      <c r="C457" s="219"/>
      <c r="D457" s="220"/>
      <c r="E457" s="221"/>
      <c r="F457" s="219"/>
    </row>
    <row r="458" spans="1:6" x14ac:dyDescent="0.35">
      <c r="A458" s="218"/>
      <c r="B458" s="219"/>
      <c r="C458" s="219"/>
      <c r="D458" s="220"/>
      <c r="E458" s="221"/>
      <c r="F458" s="219"/>
    </row>
    <row r="459" spans="1:6" x14ac:dyDescent="0.35">
      <c r="A459" s="218"/>
      <c r="B459" s="219"/>
      <c r="C459" s="219"/>
      <c r="D459" s="220"/>
      <c r="E459" s="221"/>
      <c r="F459" s="219"/>
    </row>
    <row r="460" spans="1:6" x14ac:dyDescent="0.35">
      <c r="A460" s="218"/>
      <c r="B460" s="219"/>
      <c r="C460" s="219"/>
      <c r="D460" s="220"/>
      <c r="E460" s="221"/>
      <c r="F460" s="219"/>
    </row>
    <row r="461" spans="1:6" x14ac:dyDescent="0.35">
      <c r="A461" s="218"/>
      <c r="B461" s="219"/>
      <c r="C461" s="219"/>
      <c r="D461" s="220"/>
      <c r="E461" s="221"/>
      <c r="F461" s="219"/>
    </row>
    <row r="462" spans="1:6" x14ac:dyDescent="0.35">
      <c r="A462" s="218"/>
      <c r="B462" s="219"/>
      <c r="C462" s="219"/>
      <c r="D462" s="220"/>
      <c r="E462" s="221"/>
      <c r="F462" s="219"/>
    </row>
    <row r="463" spans="1:6" x14ac:dyDescent="0.35">
      <c r="A463" s="218"/>
      <c r="B463" s="219"/>
      <c r="C463" s="219"/>
      <c r="D463" s="220"/>
      <c r="E463" s="221"/>
      <c r="F463" s="219"/>
    </row>
    <row r="464" spans="1:6" x14ac:dyDescent="0.35">
      <c r="A464" s="218"/>
      <c r="B464" s="219"/>
      <c r="C464" s="219"/>
      <c r="D464" s="220"/>
      <c r="E464" s="221"/>
      <c r="F464" s="219"/>
    </row>
    <row r="465" spans="1:6" x14ac:dyDescent="0.35">
      <c r="A465" s="218"/>
      <c r="B465" s="219"/>
      <c r="C465" s="219"/>
      <c r="D465" s="220"/>
      <c r="E465" s="221"/>
      <c r="F465" s="219"/>
    </row>
    <row r="466" spans="1:6" x14ac:dyDescent="0.35">
      <c r="A466" s="218"/>
      <c r="B466" s="219"/>
      <c r="C466" s="219"/>
      <c r="D466" s="220"/>
      <c r="E466" s="221"/>
      <c r="F466" s="219"/>
    </row>
    <row r="467" spans="1:6" x14ac:dyDescent="0.35">
      <c r="A467" s="218"/>
      <c r="B467" s="219"/>
      <c r="C467" s="219"/>
      <c r="D467" s="220"/>
      <c r="E467" s="221"/>
      <c r="F467" s="219"/>
    </row>
    <row r="468" spans="1:6" x14ac:dyDescent="0.35">
      <c r="A468" s="218"/>
      <c r="B468" s="219"/>
      <c r="C468" s="219"/>
      <c r="D468" s="220"/>
      <c r="E468" s="221"/>
      <c r="F468" s="219"/>
    </row>
    <row r="469" spans="1:6" x14ac:dyDescent="0.35">
      <c r="A469" s="218"/>
      <c r="B469" s="219"/>
      <c r="C469" s="219"/>
      <c r="D469" s="220"/>
      <c r="E469" s="221"/>
      <c r="F469" s="219"/>
    </row>
    <row r="470" spans="1:6" x14ac:dyDescent="0.35">
      <c r="A470" s="218"/>
      <c r="B470" s="219"/>
      <c r="C470" s="219"/>
      <c r="D470" s="220"/>
      <c r="E470" s="221"/>
      <c r="F470" s="219"/>
    </row>
    <row r="471" spans="1:6" x14ac:dyDescent="0.35">
      <c r="A471" s="218"/>
      <c r="B471" s="219"/>
      <c r="C471" s="219"/>
      <c r="D471" s="220"/>
      <c r="E471" s="221"/>
      <c r="F471" s="219"/>
    </row>
    <row r="472" spans="1:6" x14ac:dyDescent="0.35">
      <c r="A472" s="218"/>
      <c r="B472" s="219"/>
      <c r="C472" s="219"/>
      <c r="D472" s="220"/>
      <c r="E472" s="221"/>
      <c r="F472" s="219"/>
    </row>
    <row r="473" spans="1:6" x14ac:dyDescent="0.35">
      <c r="A473" s="218"/>
      <c r="B473" s="219"/>
      <c r="C473" s="219"/>
      <c r="D473" s="220"/>
      <c r="E473" s="221"/>
      <c r="F473" s="219"/>
    </row>
    <row r="474" spans="1:6" x14ac:dyDescent="0.35">
      <c r="A474" s="218"/>
      <c r="B474" s="219"/>
      <c r="C474" s="219"/>
      <c r="D474" s="220"/>
      <c r="E474" s="221"/>
      <c r="F474" s="219"/>
    </row>
    <row r="475" spans="1:6" x14ac:dyDescent="0.35">
      <c r="A475" s="218"/>
      <c r="B475" s="219"/>
      <c r="C475" s="219"/>
      <c r="D475" s="220"/>
      <c r="E475" s="221"/>
      <c r="F475" s="219"/>
    </row>
    <row r="476" spans="1:6" x14ac:dyDescent="0.35">
      <c r="A476" s="218"/>
      <c r="B476" s="219"/>
      <c r="C476" s="219"/>
      <c r="D476" s="220"/>
      <c r="E476" s="221"/>
      <c r="F476" s="219"/>
    </row>
    <row r="477" spans="1:6" x14ac:dyDescent="0.35">
      <c r="A477" s="218"/>
      <c r="B477" s="219"/>
      <c r="C477" s="219"/>
      <c r="D477" s="220"/>
      <c r="E477" s="221"/>
      <c r="F477" s="219"/>
    </row>
    <row r="478" spans="1:6" x14ac:dyDescent="0.35">
      <c r="A478" s="218"/>
      <c r="B478" s="219"/>
      <c r="C478" s="219"/>
      <c r="D478" s="220"/>
      <c r="E478" s="221"/>
      <c r="F478" s="219"/>
    </row>
    <row r="479" spans="1:6" x14ac:dyDescent="0.35">
      <c r="A479" s="218"/>
      <c r="B479" s="219"/>
      <c r="C479" s="219"/>
      <c r="D479" s="220"/>
      <c r="E479" s="221"/>
      <c r="F479" s="219"/>
    </row>
    <row r="480" spans="1:6" x14ac:dyDescent="0.35">
      <c r="A480" s="218"/>
      <c r="B480" s="219"/>
      <c r="C480" s="219"/>
      <c r="D480" s="220"/>
      <c r="E480" s="221"/>
      <c r="F480" s="219"/>
    </row>
    <row r="481" spans="1:6" x14ac:dyDescent="0.35">
      <c r="A481" s="218"/>
      <c r="B481" s="219"/>
      <c r="C481" s="219"/>
      <c r="D481" s="220"/>
      <c r="E481" s="221"/>
      <c r="F481" s="219"/>
    </row>
    <row r="482" spans="1:6" x14ac:dyDescent="0.35">
      <c r="A482" s="218"/>
      <c r="B482" s="219"/>
      <c r="C482" s="219"/>
      <c r="D482" s="220"/>
      <c r="E482" s="221"/>
      <c r="F482" s="219"/>
    </row>
    <row r="483" spans="1:6" x14ac:dyDescent="0.35">
      <c r="A483" s="218"/>
      <c r="B483" s="219"/>
      <c r="C483" s="219"/>
      <c r="D483" s="220"/>
      <c r="E483" s="221"/>
      <c r="F483" s="219"/>
    </row>
    <row r="484" spans="1:6" x14ac:dyDescent="0.35">
      <c r="A484" s="218"/>
      <c r="B484" s="219"/>
      <c r="C484" s="219"/>
      <c r="D484" s="220"/>
      <c r="E484" s="221"/>
      <c r="F484" s="219"/>
    </row>
    <row r="485" spans="1:6" x14ac:dyDescent="0.35">
      <c r="A485" s="218"/>
      <c r="B485" s="219"/>
      <c r="C485" s="219"/>
      <c r="D485" s="220"/>
      <c r="E485" s="221"/>
      <c r="F485" s="219"/>
    </row>
    <row r="486" spans="1:6" x14ac:dyDescent="0.35">
      <c r="A486" s="218"/>
      <c r="B486" s="219"/>
      <c r="C486" s="219"/>
      <c r="D486" s="220"/>
      <c r="E486" s="221"/>
      <c r="F486" s="219"/>
    </row>
    <row r="487" spans="1:6" x14ac:dyDescent="0.35">
      <c r="A487" s="218"/>
      <c r="B487" s="219"/>
      <c r="C487" s="219"/>
      <c r="D487" s="220"/>
      <c r="E487" s="221"/>
      <c r="F487" s="219"/>
    </row>
    <row r="488" spans="1:6" x14ac:dyDescent="0.35">
      <c r="A488" s="218"/>
      <c r="B488" s="219"/>
      <c r="C488" s="219"/>
      <c r="D488" s="220"/>
      <c r="E488" s="221"/>
      <c r="F488" s="219"/>
    </row>
    <row r="489" spans="1:6" x14ac:dyDescent="0.35">
      <c r="A489" s="218"/>
      <c r="B489" s="219"/>
      <c r="C489" s="219"/>
      <c r="D489" s="220"/>
      <c r="E489" s="221"/>
      <c r="F489" s="219"/>
    </row>
    <row r="490" spans="1:6" x14ac:dyDescent="0.35">
      <c r="A490" s="218"/>
      <c r="B490" s="219"/>
      <c r="C490" s="219"/>
      <c r="D490" s="220"/>
      <c r="E490" s="221"/>
      <c r="F490" s="219"/>
    </row>
    <row r="491" spans="1:6" x14ac:dyDescent="0.35">
      <c r="A491" s="218"/>
      <c r="B491" s="219"/>
      <c r="C491" s="219"/>
      <c r="D491" s="220"/>
      <c r="E491" s="221"/>
      <c r="F491" s="219"/>
    </row>
    <row r="492" spans="1:6" x14ac:dyDescent="0.35">
      <c r="A492" s="218"/>
      <c r="B492" s="219"/>
      <c r="C492" s="219"/>
      <c r="D492" s="220"/>
      <c r="E492" s="221"/>
      <c r="F492" s="219"/>
    </row>
    <row r="493" spans="1:6" x14ac:dyDescent="0.35">
      <c r="A493" s="218"/>
      <c r="B493" s="219"/>
      <c r="C493" s="219"/>
      <c r="D493" s="220"/>
      <c r="E493" s="221"/>
      <c r="F493" s="219"/>
    </row>
    <row r="494" spans="1:6" x14ac:dyDescent="0.35">
      <c r="A494" s="218"/>
      <c r="B494" s="219"/>
      <c r="C494" s="219"/>
      <c r="D494" s="220"/>
      <c r="E494" s="221"/>
      <c r="F494" s="219"/>
    </row>
    <row r="495" spans="1:6" x14ac:dyDescent="0.35">
      <c r="A495" s="218"/>
      <c r="B495" s="219"/>
      <c r="C495" s="219"/>
      <c r="D495" s="220"/>
      <c r="E495" s="221"/>
      <c r="F495" s="219"/>
    </row>
    <row r="496" spans="1:6" x14ac:dyDescent="0.35">
      <c r="A496" s="218"/>
      <c r="B496" s="219"/>
      <c r="C496" s="219"/>
      <c r="D496" s="220"/>
      <c r="E496" s="221"/>
      <c r="F496" s="219"/>
    </row>
    <row r="497" spans="1:6" x14ac:dyDescent="0.35">
      <c r="A497" s="218"/>
      <c r="B497" s="219"/>
      <c r="C497" s="219"/>
      <c r="D497" s="220"/>
      <c r="E497" s="221"/>
      <c r="F497" s="219"/>
    </row>
    <row r="498" spans="1:6" x14ac:dyDescent="0.35">
      <c r="A498" s="218"/>
      <c r="B498" s="219"/>
      <c r="C498" s="219"/>
      <c r="D498" s="220"/>
      <c r="E498" s="221"/>
      <c r="F498" s="219"/>
    </row>
    <row r="499" spans="1:6" x14ac:dyDescent="0.35">
      <c r="A499" s="218"/>
      <c r="B499" s="219"/>
      <c r="C499" s="219"/>
      <c r="D499" s="220"/>
      <c r="E499" s="221"/>
      <c r="F499" s="219"/>
    </row>
    <row r="500" spans="1:6" x14ac:dyDescent="0.35">
      <c r="A500" s="218"/>
      <c r="B500" s="219"/>
      <c r="C500" s="219"/>
      <c r="D500" s="220"/>
      <c r="E500" s="221"/>
      <c r="F500" s="219"/>
    </row>
    <row r="501" spans="1:6" x14ac:dyDescent="0.35">
      <c r="A501" s="218"/>
      <c r="B501" s="219"/>
      <c r="C501" s="219"/>
      <c r="D501" s="220"/>
      <c r="E501" s="221"/>
      <c r="F501" s="219"/>
    </row>
    <row r="502" spans="1:6" x14ac:dyDescent="0.35">
      <c r="A502" s="218"/>
      <c r="B502" s="219"/>
      <c r="C502" s="219"/>
      <c r="D502" s="220"/>
      <c r="E502" s="221"/>
      <c r="F502" s="219"/>
    </row>
    <row r="503" spans="1:6" x14ac:dyDescent="0.35">
      <c r="A503" s="218"/>
      <c r="B503" s="219"/>
      <c r="C503" s="219"/>
      <c r="D503" s="220"/>
      <c r="E503" s="221"/>
      <c r="F503" s="219"/>
    </row>
    <row r="504" spans="1:6" x14ac:dyDescent="0.35">
      <c r="A504" s="218"/>
      <c r="B504" s="219"/>
      <c r="C504" s="219"/>
      <c r="D504" s="220"/>
      <c r="E504" s="221"/>
      <c r="F504" s="219"/>
    </row>
    <row r="505" spans="1:6" x14ac:dyDescent="0.35">
      <c r="A505" s="218"/>
      <c r="B505" s="219"/>
      <c r="C505" s="219"/>
      <c r="D505" s="220"/>
      <c r="E505" s="221"/>
      <c r="F505" s="219"/>
    </row>
    <row r="506" spans="1:6" x14ac:dyDescent="0.35">
      <c r="A506" s="218"/>
      <c r="B506" s="219"/>
      <c r="C506" s="219"/>
      <c r="D506" s="220"/>
      <c r="E506" s="221"/>
      <c r="F506" s="219"/>
    </row>
    <row r="507" spans="1:6" x14ac:dyDescent="0.35">
      <c r="A507" s="218"/>
      <c r="B507" s="219"/>
      <c r="C507" s="219"/>
      <c r="D507" s="220"/>
      <c r="E507" s="221"/>
      <c r="F507" s="219"/>
    </row>
    <row r="508" spans="1:6" x14ac:dyDescent="0.35">
      <c r="A508" s="218"/>
      <c r="B508" s="219"/>
      <c r="C508" s="219"/>
      <c r="D508" s="220"/>
      <c r="E508" s="221"/>
      <c r="F508" s="219"/>
    </row>
    <row r="509" spans="1:6" x14ac:dyDescent="0.35">
      <c r="A509" s="218"/>
      <c r="B509" s="219"/>
      <c r="C509" s="219"/>
      <c r="D509" s="220"/>
      <c r="E509" s="221"/>
      <c r="F509" s="219"/>
    </row>
    <row r="510" spans="1:6" x14ac:dyDescent="0.35">
      <c r="A510" s="218"/>
      <c r="B510" s="219"/>
      <c r="C510" s="219"/>
      <c r="D510" s="220"/>
      <c r="E510" s="221"/>
      <c r="F510" s="219"/>
    </row>
    <row r="511" spans="1:6" x14ac:dyDescent="0.35">
      <c r="A511" s="218"/>
      <c r="B511" s="219"/>
      <c r="C511" s="219"/>
      <c r="D511" s="220"/>
      <c r="E511" s="221"/>
      <c r="F511" s="219"/>
    </row>
    <row r="512" spans="1:6" x14ac:dyDescent="0.35">
      <c r="A512" s="218"/>
      <c r="B512" s="219"/>
      <c r="C512" s="219"/>
      <c r="D512" s="220"/>
      <c r="E512" s="221"/>
      <c r="F512" s="219"/>
    </row>
    <row r="513" spans="1:6" x14ac:dyDescent="0.35">
      <c r="A513" s="218"/>
      <c r="B513" s="219"/>
      <c r="C513" s="219"/>
      <c r="D513" s="220"/>
      <c r="E513" s="221"/>
      <c r="F513" s="219"/>
    </row>
    <row r="514" spans="1:6" x14ac:dyDescent="0.35">
      <c r="A514" s="218"/>
      <c r="B514" s="219"/>
      <c r="C514" s="219"/>
      <c r="D514" s="220"/>
      <c r="E514" s="221"/>
      <c r="F514" s="219"/>
    </row>
    <row r="515" spans="1:6" x14ac:dyDescent="0.35">
      <c r="A515" s="218"/>
      <c r="B515" s="219"/>
      <c r="C515" s="219"/>
      <c r="D515" s="220"/>
      <c r="E515" s="221"/>
      <c r="F515" s="219"/>
    </row>
    <row r="516" spans="1:6" x14ac:dyDescent="0.35">
      <c r="A516" s="218"/>
      <c r="B516" s="219"/>
      <c r="C516" s="219"/>
      <c r="D516" s="220"/>
      <c r="E516" s="221"/>
      <c r="F516" s="219"/>
    </row>
    <row r="517" spans="1:6" x14ac:dyDescent="0.35">
      <c r="A517" s="218"/>
      <c r="B517" s="219"/>
      <c r="C517" s="219"/>
      <c r="D517" s="220"/>
      <c r="E517" s="221"/>
      <c r="F517" s="219"/>
    </row>
    <row r="518" spans="1:6" x14ac:dyDescent="0.35">
      <c r="A518" s="218"/>
      <c r="B518" s="219"/>
      <c r="C518" s="219"/>
      <c r="D518" s="220"/>
      <c r="E518" s="221"/>
      <c r="F518" s="219"/>
    </row>
    <row r="519" spans="1:6" x14ac:dyDescent="0.35">
      <c r="A519" s="218"/>
      <c r="B519" s="219"/>
      <c r="C519" s="219"/>
      <c r="D519" s="220"/>
      <c r="E519" s="221"/>
      <c r="F519" s="219"/>
    </row>
    <row r="520" spans="1:6" x14ac:dyDescent="0.35">
      <c r="A520" s="218"/>
      <c r="B520" s="219"/>
      <c r="C520" s="219"/>
      <c r="D520" s="220"/>
      <c r="E520" s="221"/>
      <c r="F520" s="219"/>
    </row>
    <row r="521" spans="1:6" x14ac:dyDescent="0.35">
      <c r="A521" s="218"/>
      <c r="B521" s="219"/>
      <c r="C521" s="219"/>
      <c r="D521" s="220"/>
      <c r="E521" s="221"/>
      <c r="F521" s="219"/>
    </row>
    <row r="522" spans="1:6" x14ac:dyDescent="0.35">
      <c r="A522" s="218"/>
      <c r="B522" s="219"/>
      <c r="C522" s="219"/>
      <c r="D522" s="220"/>
      <c r="E522" s="221"/>
      <c r="F522" s="219"/>
    </row>
    <row r="523" spans="1:6" x14ac:dyDescent="0.35">
      <c r="A523" s="218"/>
      <c r="B523" s="219"/>
      <c r="C523" s="219"/>
      <c r="D523" s="220"/>
      <c r="E523" s="221"/>
      <c r="F523" s="219"/>
    </row>
    <row r="524" spans="1:6" x14ac:dyDescent="0.35">
      <c r="A524" s="218"/>
      <c r="B524" s="219"/>
      <c r="C524" s="219"/>
      <c r="D524" s="220"/>
      <c r="E524" s="221"/>
      <c r="F524" s="219"/>
    </row>
    <row r="525" spans="1:6" x14ac:dyDescent="0.35">
      <c r="A525" s="218"/>
      <c r="B525" s="219"/>
      <c r="C525" s="219"/>
      <c r="D525" s="220"/>
      <c r="E525" s="221"/>
      <c r="F525" s="219"/>
    </row>
    <row r="526" spans="1:6" x14ac:dyDescent="0.35">
      <c r="A526" s="218"/>
      <c r="B526" s="219"/>
      <c r="C526" s="219"/>
      <c r="D526" s="220"/>
      <c r="E526" s="221"/>
      <c r="F526" s="219"/>
    </row>
    <row r="527" spans="1:6" x14ac:dyDescent="0.35">
      <c r="A527" s="218"/>
      <c r="B527" s="219"/>
      <c r="C527" s="219"/>
      <c r="D527" s="220"/>
      <c r="E527" s="221"/>
      <c r="F527" s="219"/>
    </row>
    <row r="528" spans="1:6" x14ac:dyDescent="0.35">
      <c r="A528" s="218"/>
      <c r="B528" s="219"/>
      <c r="C528" s="219"/>
      <c r="D528" s="220"/>
      <c r="E528" s="221"/>
      <c r="F528" s="219"/>
    </row>
    <row r="529" spans="1:6" x14ac:dyDescent="0.35">
      <c r="A529" s="218"/>
      <c r="B529" s="219"/>
      <c r="C529" s="219"/>
      <c r="D529" s="220"/>
      <c r="E529" s="221"/>
      <c r="F529" s="219"/>
    </row>
    <row r="530" spans="1:6" x14ac:dyDescent="0.35">
      <c r="A530" s="218"/>
      <c r="B530" s="219"/>
      <c r="C530" s="219"/>
      <c r="D530" s="220"/>
      <c r="E530" s="221"/>
      <c r="F530" s="219"/>
    </row>
    <row r="531" spans="1:6" x14ac:dyDescent="0.35">
      <c r="A531" s="218"/>
      <c r="B531" s="219"/>
      <c r="C531" s="219"/>
      <c r="D531" s="220"/>
      <c r="E531" s="221"/>
      <c r="F531" s="219"/>
    </row>
    <row r="532" spans="1:6" x14ac:dyDescent="0.35">
      <c r="A532" s="218"/>
      <c r="B532" s="219"/>
      <c r="C532" s="219"/>
      <c r="D532" s="220"/>
      <c r="E532" s="221"/>
      <c r="F532" s="219"/>
    </row>
    <row r="533" spans="1:6" x14ac:dyDescent="0.35">
      <c r="A533" s="218"/>
      <c r="B533" s="219"/>
      <c r="C533" s="219"/>
      <c r="D533" s="220"/>
      <c r="E533" s="221"/>
      <c r="F533" s="219"/>
    </row>
    <row r="534" spans="1:6" x14ac:dyDescent="0.35">
      <c r="A534" s="218"/>
      <c r="B534" s="219"/>
      <c r="C534" s="219"/>
      <c r="D534" s="220"/>
      <c r="E534" s="221"/>
      <c r="F534" s="219"/>
    </row>
    <row r="535" spans="1:6" x14ac:dyDescent="0.35">
      <c r="A535" s="218"/>
      <c r="B535" s="219"/>
      <c r="C535" s="219"/>
      <c r="D535" s="220"/>
      <c r="E535" s="221"/>
      <c r="F535" s="219"/>
    </row>
    <row r="536" spans="1:6" x14ac:dyDescent="0.35">
      <c r="A536" s="218"/>
      <c r="B536" s="219"/>
      <c r="C536" s="219"/>
      <c r="D536" s="220"/>
      <c r="E536" s="221"/>
      <c r="F536" s="219"/>
    </row>
    <row r="537" spans="1:6" x14ac:dyDescent="0.35">
      <c r="A537" s="218"/>
      <c r="B537" s="219"/>
      <c r="C537" s="219"/>
      <c r="D537" s="220"/>
      <c r="E537" s="221"/>
      <c r="F537" s="219"/>
    </row>
    <row r="538" spans="1:6" x14ac:dyDescent="0.35">
      <c r="A538" s="218"/>
      <c r="B538" s="219"/>
      <c r="C538" s="219"/>
      <c r="D538" s="220"/>
      <c r="E538" s="221"/>
      <c r="F538" s="219"/>
    </row>
    <row r="539" spans="1:6" x14ac:dyDescent="0.35">
      <c r="A539" s="218"/>
      <c r="B539" s="219"/>
      <c r="C539" s="219"/>
      <c r="D539" s="220"/>
      <c r="E539" s="221"/>
      <c r="F539" s="219"/>
    </row>
    <row r="540" spans="1:6" x14ac:dyDescent="0.35">
      <c r="A540" s="218"/>
      <c r="B540" s="219"/>
      <c r="C540" s="219"/>
      <c r="D540" s="220"/>
      <c r="E540" s="221"/>
      <c r="F540" s="219"/>
    </row>
    <row r="541" spans="1:6" x14ac:dyDescent="0.35">
      <c r="A541" s="218"/>
      <c r="B541" s="219"/>
      <c r="C541" s="219"/>
      <c r="D541" s="220"/>
      <c r="E541" s="221"/>
      <c r="F541" s="219"/>
    </row>
    <row r="542" spans="1:6" x14ac:dyDescent="0.35">
      <c r="A542" s="218"/>
      <c r="B542" s="219"/>
      <c r="C542" s="219"/>
      <c r="D542" s="220"/>
      <c r="E542" s="221"/>
      <c r="F542" s="219"/>
    </row>
    <row r="543" spans="1:6" x14ac:dyDescent="0.35">
      <c r="A543" s="218"/>
      <c r="B543" s="219"/>
      <c r="C543" s="219"/>
      <c r="D543" s="220"/>
      <c r="E543" s="221"/>
      <c r="F543" s="219"/>
    </row>
    <row r="544" spans="1:6" x14ac:dyDescent="0.35">
      <c r="A544" s="218"/>
      <c r="B544" s="219"/>
      <c r="C544" s="219"/>
      <c r="D544" s="220"/>
      <c r="E544" s="221"/>
      <c r="F544" s="219"/>
    </row>
    <row r="545" spans="1:6" x14ac:dyDescent="0.35">
      <c r="A545" s="218"/>
      <c r="B545" s="219"/>
      <c r="C545" s="219"/>
      <c r="D545" s="220"/>
      <c r="E545" s="221"/>
      <c r="F545" s="219"/>
    </row>
    <row r="546" spans="1:6" x14ac:dyDescent="0.35">
      <c r="A546" s="218"/>
      <c r="B546" s="219"/>
      <c r="C546" s="219"/>
      <c r="D546" s="220"/>
      <c r="E546" s="221"/>
      <c r="F546" s="219"/>
    </row>
    <row r="547" spans="1:6" x14ac:dyDescent="0.35">
      <c r="A547" s="218"/>
      <c r="B547" s="219"/>
      <c r="C547" s="219"/>
      <c r="D547" s="220"/>
      <c r="E547" s="221"/>
      <c r="F547" s="219"/>
    </row>
    <row r="548" spans="1:6" x14ac:dyDescent="0.35">
      <c r="A548" s="218"/>
      <c r="B548" s="219"/>
      <c r="C548" s="219"/>
      <c r="D548" s="220"/>
      <c r="E548" s="221"/>
      <c r="F548" s="219"/>
    </row>
    <row r="549" spans="1:6" x14ac:dyDescent="0.35">
      <c r="A549" s="218"/>
      <c r="B549" s="219"/>
      <c r="C549" s="219"/>
      <c r="D549" s="220"/>
      <c r="E549" s="221"/>
      <c r="F549" s="219"/>
    </row>
    <row r="550" spans="1:6" x14ac:dyDescent="0.35">
      <c r="A550" s="218"/>
      <c r="B550" s="219"/>
      <c r="C550" s="219"/>
      <c r="D550" s="220"/>
      <c r="E550" s="221"/>
      <c r="F550" s="219"/>
    </row>
    <row r="551" spans="1:6" x14ac:dyDescent="0.35">
      <c r="A551" s="218"/>
      <c r="B551" s="219"/>
      <c r="C551" s="219"/>
      <c r="D551" s="220"/>
      <c r="E551" s="221"/>
      <c r="F551" s="219"/>
    </row>
    <row r="552" spans="1:6" x14ac:dyDescent="0.35">
      <c r="A552" s="218"/>
      <c r="B552" s="219"/>
      <c r="C552" s="219"/>
      <c r="D552" s="220"/>
      <c r="E552" s="221"/>
      <c r="F552" s="219"/>
    </row>
    <row r="553" spans="1:6" x14ac:dyDescent="0.35">
      <c r="A553" s="218"/>
      <c r="B553" s="219"/>
      <c r="C553" s="219"/>
      <c r="D553" s="220"/>
      <c r="E553" s="221"/>
      <c r="F553" s="219"/>
    </row>
    <row r="554" spans="1:6" x14ac:dyDescent="0.35">
      <c r="A554" s="218"/>
      <c r="B554" s="219"/>
      <c r="C554" s="219"/>
      <c r="D554" s="220"/>
      <c r="E554" s="221"/>
      <c r="F554" s="219"/>
    </row>
    <row r="555" spans="1:6" x14ac:dyDescent="0.35">
      <c r="A555" s="218"/>
      <c r="B555" s="219"/>
      <c r="C555" s="219"/>
      <c r="D555" s="220"/>
      <c r="E555" s="221"/>
      <c r="F555" s="219"/>
    </row>
    <row r="556" spans="1:6" x14ac:dyDescent="0.35">
      <c r="A556" s="218"/>
      <c r="B556" s="219"/>
      <c r="C556" s="219"/>
      <c r="D556" s="220"/>
      <c r="E556" s="221"/>
      <c r="F556" s="219"/>
    </row>
    <row r="557" spans="1:6" x14ac:dyDescent="0.35">
      <c r="A557" s="218"/>
      <c r="B557" s="219"/>
      <c r="C557" s="219"/>
      <c r="D557" s="220"/>
      <c r="E557" s="221"/>
      <c r="F557" s="219"/>
    </row>
    <row r="558" spans="1:6" x14ac:dyDescent="0.35">
      <c r="A558" s="218"/>
      <c r="B558" s="219"/>
      <c r="C558" s="219"/>
      <c r="D558" s="220"/>
      <c r="E558" s="221"/>
      <c r="F558" s="219"/>
    </row>
    <row r="559" spans="1:6" x14ac:dyDescent="0.35">
      <c r="A559" s="218"/>
      <c r="B559" s="219"/>
      <c r="C559" s="219"/>
      <c r="D559" s="220"/>
      <c r="E559" s="221"/>
      <c r="F559" s="219"/>
    </row>
    <row r="560" spans="1:6" x14ac:dyDescent="0.35">
      <c r="A560" s="218"/>
      <c r="B560" s="219"/>
      <c r="C560" s="219"/>
      <c r="D560" s="220"/>
      <c r="E560" s="221"/>
      <c r="F560" s="219"/>
    </row>
    <row r="561" spans="1:6" x14ac:dyDescent="0.35">
      <c r="A561" s="218"/>
      <c r="B561" s="219"/>
      <c r="C561" s="219"/>
      <c r="D561" s="220"/>
      <c r="E561" s="221"/>
      <c r="F561" s="219"/>
    </row>
    <row r="562" spans="1:6" x14ac:dyDescent="0.35">
      <c r="A562" s="218"/>
      <c r="B562" s="219"/>
      <c r="C562" s="219"/>
      <c r="D562" s="220"/>
      <c r="E562" s="221"/>
      <c r="F562" s="219"/>
    </row>
    <row r="563" spans="1:6" x14ac:dyDescent="0.35">
      <c r="A563" s="218"/>
      <c r="B563" s="219"/>
      <c r="C563" s="219"/>
      <c r="D563" s="220"/>
      <c r="E563" s="221"/>
      <c r="F563" s="219"/>
    </row>
    <row r="564" spans="1:6" x14ac:dyDescent="0.35">
      <c r="A564" s="218"/>
      <c r="B564" s="219"/>
      <c r="C564" s="219"/>
      <c r="D564" s="220"/>
      <c r="E564" s="221"/>
      <c r="F564" s="219"/>
    </row>
    <row r="565" spans="1:6" x14ac:dyDescent="0.35">
      <c r="A565" s="218"/>
      <c r="B565" s="219"/>
      <c r="C565" s="219"/>
      <c r="D565" s="220"/>
      <c r="E565" s="221"/>
      <c r="F565" s="219"/>
    </row>
    <row r="566" spans="1:6" x14ac:dyDescent="0.35">
      <c r="A566" s="218"/>
      <c r="B566" s="219"/>
      <c r="C566" s="219"/>
      <c r="D566" s="220"/>
      <c r="E566" s="221"/>
      <c r="F566" s="219"/>
    </row>
    <row r="567" spans="1:6" x14ac:dyDescent="0.35">
      <c r="A567" s="218"/>
      <c r="B567" s="219"/>
      <c r="C567" s="219"/>
      <c r="D567" s="220"/>
      <c r="E567" s="221"/>
      <c r="F567" s="219"/>
    </row>
    <row r="568" spans="1:6" x14ac:dyDescent="0.35">
      <c r="A568" s="218"/>
      <c r="B568" s="219"/>
      <c r="C568" s="219"/>
      <c r="D568" s="220"/>
      <c r="E568" s="221"/>
      <c r="F568" s="219"/>
    </row>
    <row r="569" spans="1:6" x14ac:dyDescent="0.35">
      <c r="A569" s="218"/>
      <c r="B569" s="219"/>
      <c r="C569" s="219"/>
      <c r="D569" s="220"/>
      <c r="E569" s="221"/>
      <c r="F569" s="219"/>
    </row>
    <row r="570" spans="1:6" x14ac:dyDescent="0.35">
      <c r="A570" s="218"/>
      <c r="B570" s="219"/>
      <c r="C570" s="219"/>
      <c r="D570" s="220"/>
      <c r="E570" s="221"/>
      <c r="F570" s="219"/>
    </row>
    <row r="571" spans="1:6" x14ac:dyDescent="0.35">
      <c r="A571" s="218"/>
      <c r="B571" s="219"/>
      <c r="C571" s="219"/>
      <c r="D571" s="220"/>
      <c r="E571" s="221"/>
      <c r="F571" s="219"/>
    </row>
    <row r="572" spans="1:6" x14ac:dyDescent="0.35">
      <c r="A572" s="218"/>
      <c r="B572" s="219"/>
      <c r="C572" s="219"/>
      <c r="D572" s="220"/>
      <c r="E572" s="221"/>
      <c r="F572" s="219"/>
    </row>
    <row r="573" spans="1:6" x14ac:dyDescent="0.35">
      <c r="A573" s="218"/>
      <c r="B573" s="219"/>
      <c r="C573" s="219"/>
      <c r="D573" s="220"/>
      <c r="E573" s="221"/>
      <c r="F573" s="219"/>
    </row>
    <row r="574" spans="1:6" x14ac:dyDescent="0.35">
      <c r="A574" s="218"/>
      <c r="B574" s="219"/>
      <c r="C574" s="219"/>
      <c r="D574" s="220"/>
      <c r="E574" s="221"/>
      <c r="F574" s="219"/>
    </row>
    <row r="575" spans="1:6" x14ac:dyDescent="0.35">
      <c r="A575" s="218"/>
      <c r="B575" s="219"/>
      <c r="C575" s="219"/>
      <c r="D575" s="220"/>
      <c r="E575" s="221"/>
      <c r="F575" s="219"/>
    </row>
    <row r="576" spans="1:6" x14ac:dyDescent="0.35">
      <c r="A576" s="218"/>
      <c r="B576" s="219"/>
      <c r="C576" s="219"/>
      <c r="D576" s="220"/>
      <c r="E576" s="221"/>
      <c r="F576" s="219"/>
    </row>
    <row r="577" spans="1:6" x14ac:dyDescent="0.35">
      <c r="A577" s="218"/>
      <c r="B577" s="219"/>
      <c r="C577" s="219"/>
      <c r="D577" s="220"/>
      <c r="E577" s="221"/>
      <c r="F577" s="219"/>
    </row>
    <row r="578" spans="1:6" x14ac:dyDescent="0.35">
      <c r="A578" s="218"/>
      <c r="B578" s="219"/>
      <c r="C578" s="219"/>
      <c r="D578" s="220"/>
      <c r="E578" s="221"/>
      <c r="F578" s="219"/>
    </row>
    <row r="579" spans="1:6" x14ac:dyDescent="0.35">
      <c r="A579" s="218"/>
      <c r="B579" s="219"/>
      <c r="C579" s="219"/>
      <c r="D579" s="220"/>
      <c r="E579" s="221"/>
      <c r="F579" s="219"/>
    </row>
    <row r="580" spans="1:6" x14ac:dyDescent="0.35">
      <c r="A580" s="218"/>
      <c r="B580" s="219"/>
      <c r="C580" s="219"/>
      <c r="D580" s="220"/>
      <c r="E580" s="221"/>
      <c r="F580" s="219"/>
    </row>
    <row r="581" spans="1:6" x14ac:dyDescent="0.35">
      <c r="A581" s="218"/>
      <c r="B581" s="219"/>
      <c r="C581" s="219"/>
      <c r="D581" s="220"/>
      <c r="E581" s="221"/>
      <c r="F581" s="219"/>
    </row>
    <row r="582" spans="1:6" x14ac:dyDescent="0.35">
      <c r="A582" s="218"/>
      <c r="B582" s="219"/>
      <c r="C582" s="219"/>
      <c r="D582" s="220"/>
      <c r="E582" s="221"/>
      <c r="F582" s="219"/>
    </row>
    <row r="583" spans="1:6" x14ac:dyDescent="0.35">
      <c r="A583" s="218"/>
      <c r="B583" s="219"/>
      <c r="C583" s="219"/>
      <c r="D583" s="220"/>
      <c r="E583" s="221"/>
      <c r="F583" s="219"/>
    </row>
    <row r="584" spans="1:6" x14ac:dyDescent="0.35">
      <c r="A584" s="218"/>
      <c r="B584" s="219"/>
      <c r="C584" s="219"/>
      <c r="D584" s="220"/>
      <c r="E584" s="221"/>
      <c r="F584" s="219"/>
    </row>
    <row r="585" spans="1:6" x14ac:dyDescent="0.35">
      <c r="A585" s="218"/>
      <c r="B585" s="219"/>
      <c r="C585" s="219"/>
      <c r="D585" s="220"/>
      <c r="E585" s="221"/>
      <c r="F585" s="219"/>
    </row>
    <row r="586" spans="1:6" x14ac:dyDescent="0.35">
      <c r="A586" s="218"/>
      <c r="B586" s="219"/>
      <c r="C586" s="219"/>
      <c r="D586" s="220"/>
      <c r="E586" s="221"/>
      <c r="F586" s="219"/>
    </row>
    <row r="587" spans="1:6" x14ac:dyDescent="0.35">
      <c r="A587" s="218"/>
      <c r="B587" s="219"/>
      <c r="C587" s="219"/>
      <c r="D587" s="220"/>
      <c r="E587" s="221"/>
      <c r="F587" s="219"/>
    </row>
    <row r="588" spans="1:6" x14ac:dyDescent="0.35">
      <c r="A588" s="218"/>
      <c r="B588" s="219"/>
      <c r="C588" s="219"/>
      <c r="D588" s="220"/>
      <c r="E588" s="221"/>
      <c r="F588" s="219"/>
    </row>
    <row r="589" spans="1:6" x14ac:dyDescent="0.35">
      <c r="A589" s="218"/>
      <c r="B589" s="219"/>
      <c r="C589" s="219"/>
      <c r="D589" s="220"/>
      <c r="E589" s="221"/>
      <c r="F589" s="219"/>
    </row>
    <row r="590" spans="1:6" x14ac:dyDescent="0.35">
      <c r="A590" s="218"/>
      <c r="B590" s="219"/>
      <c r="C590" s="219"/>
      <c r="D590" s="220"/>
      <c r="E590" s="221"/>
      <c r="F590" s="219"/>
    </row>
    <row r="591" spans="1:6" x14ac:dyDescent="0.35">
      <c r="A591" s="218"/>
      <c r="B591" s="219"/>
      <c r="C591" s="219"/>
      <c r="D591" s="220"/>
      <c r="E591" s="221"/>
      <c r="F591" s="219"/>
    </row>
    <row r="592" spans="1:6" x14ac:dyDescent="0.35">
      <c r="A592" s="218"/>
      <c r="B592" s="219"/>
      <c r="C592" s="219"/>
      <c r="D592" s="220"/>
      <c r="E592" s="221"/>
      <c r="F592" s="219"/>
    </row>
    <row r="593" spans="1:6" x14ac:dyDescent="0.35">
      <c r="A593" s="218"/>
      <c r="B593" s="219"/>
      <c r="C593" s="219"/>
      <c r="D593" s="220"/>
      <c r="E593" s="221"/>
      <c r="F593" s="219"/>
    </row>
    <row r="594" spans="1:6" x14ac:dyDescent="0.35">
      <c r="A594" s="218"/>
      <c r="B594" s="219"/>
      <c r="C594" s="219"/>
      <c r="D594" s="220"/>
      <c r="E594" s="221"/>
      <c r="F594" s="219"/>
    </row>
    <row r="595" spans="1:6" x14ac:dyDescent="0.35">
      <c r="A595" s="218"/>
      <c r="B595" s="219"/>
      <c r="C595" s="219"/>
      <c r="D595" s="220"/>
      <c r="E595" s="221"/>
      <c r="F595" s="219"/>
    </row>
    <row r="596" spans="1:6" x14ac:dyDescent="0.35">
      <c r="A596" s="218"/>
      <c r="B596" s="219"/>
      <c r="C596" s="219"/>
      <c r="D596" s="220"/>
      <c r="E596" s="221"/>
      <c r="F596" s="219"/>
    </row>
    <row r="597" spans="1:6" x14ac:dyDescent="0.35">
      <c r="A597" s="218"/>
      <c r="B597" s="219"/>
      <c r="C597" s="219"/>
      <c r="D597" s="220"/>
      <c r="E597" s="221"/>
      <c r="F597" s="219"/>
    </row>
    <row r="598" spans="1:6" x14ac:dyDescent="0.35">
      <c r="A598" s="218"/>
      <c r="B598" s="219"/>
      <c r="C598" s="219"/>
      <c r="D598" s="220"/>
      <c r="E598" s="221"/>
      <c r="F598" s="219"/>
    </row>
    <row r="599" spans="1:6" x14ac:dyDescent="0.35">
      <c r="A599" s="218"/>
      <c r="B599" s="219"/>
      <c r="C599" s="219"/>
      <c r="D599" s="220"/>
      <c r="E599" s="221"/>
      <c r="F599" s="219"/>
    </row>
    <row r="600" spans="1:6" x14ac:dyDescent="0.35">
      <c r="A600" s="218"/>
      <c r="B600" s="219"/>
      <c r="C600" s="219"/>
      <c r="D600" s="220"/>
      <c r="E600" s="221"/>
      <c r="F600" s="219"/>
    </row>
    <row r="601" spans="1:6" x14ac:dyDescent="0.35">
      <c r="A601" s="218"/>
      <c r="B601" s="219"/>
      <c r="C601" s="219"/>
      <c r="D601" s="220"/>
      <c r="E601" s="221"/>
      <c r="F601" s="219"/>
    </row>
    <row r="602" spans="1:6" x14ac:dyDescent="0.35">
      <c r="A602" s="218"/>
      <c r="B602" s="219"/>
      <c r="C602" s="219"/>
      <c r="D602" s="220"/>
      <c r="E602" s="221"/>
      <c r="F602" s="219"/>
    </row>
    <row r="603" spans="1:6" x14ac:dyDescent="0.35">
      <c r="A603" s="218"/>
      <c r="B603" s="219"/>
      <c r="C603" s="219"/>
      <c r="D603" s="220"/>
      <c r="E603" s="221"/>
      <c r="F603" s="219"/>
    </row>
    <row r="604" spans="1:6" x14ac:dyDescent="0.35">
      <c r="A604" s="218"/>
      <c r="B604" s="219"/>
      <c r="C604" s="219"/>
      <c r="D604" s="220"/>
      <c r="E604" s="221"/>
      <c r="F604" s="219"/>
    </row>
    <row r="605" spans="1:6" x14ac:dyDescent="0.35">
      <c r="A605" s="218"/>
      <c r="B605" s="219"/>
      <c r="C605" s="219"/>
      <c r="D605" s="220"/>
      <c r="E605" s="221"/>
      <c r="F605" s="219"/>
    </row>
    <row r="606" spans="1:6" x14ac:dyDescent="0.35">
      <c r="A606" s="218"/>
      <c r="B606" s="219"/>
      <c r="C606" s="219"/>
      <c r="D606" s="220"/>
      <c r="E606" s="221"/>
      <c r="F606" s="219"/>
    </row>
    <row r="607" spans="1:6" x14ac:dyDescent="0.35">
      <c r="A607" s="218"/>
      <c r="B607" s="219"/>
      <c r="C607" s="219"/>
      <c r="D607" s="220"/>
      <c r="E607" s="221"/>
      <c r="F607" s="219"/>
    </row>
    <row r="608" spans="1:6" x14ac:dyDescent="0.35">
      <c r="A608" s="218"/>
      <c r="B608" s="219"/>
      <c r="C608" s="219"/>
      <c r="D608" s="220"/>
      <c r="E608" s="221"/>
      <c r="F608" s="219"/>
    </row>
    <row r="609" spans="1:6" x14ac:dyDescent="0.35">
      <c r="A609" s="218"/>
      <c r="B609" s="219"/>
      <c r="C609" s="219"/>
      <c r="D609" s="220"/>
      <c r="E609" s="221"/>
      <c r="F609" s="219"/>
    </row>
    <row r="610" spans="1:6" x14ac:dyDescent="0.35">
      <c r="A610" s="218"/>
      <c r="B610" s="219"/>
      <c r="C610" s="219"/>
      <c r="D610" s="220"/>
      <c r="E610" s="221"/>
      <c r="F610" s="219"/>
    </row>
    <row r="611" spans="1:6" x14ac:dyDescent="0.35">
      <c r="A611" s="218"/>
      <c r="B611" s="219"/>
      <c r="C611" s="219"/>
      <c r="D611" s="220"/>
      <c r="E611" s="221"/>
      <c r="F611" s="219"/>
    </row>
    <row r="612" spans="1:6" x14ac:dyDescent="0.35">
      <c r="A612" s="218"/>
      <c r="B612" s="219"/>
      <c r="C612" s="219"/>
      <c r="D612" s="220"/>
      <c r="E612" s="221"/>
      <c r="F612" s="219"/>
    </row>
    <row r="613" spans="1:6" x14ac:dyDescent="0.35">
      <c r="A613" s="218"/>
      <c r="B613" s="219"/>
      <c r="C613" s="219"/>
      <c r="D613" s="220"/>
      <c r="E613" s="221"/>
      <c r="F613" s="219"/>
    </row>
    <row r="614" spans="1:6" x14ac:dyDescent="0.35">
      <c r="A614" s="218"/>
      <c r="B614" s="219"/>
      <c r="C614" s="219"/>
      <c r="D614" s="220"/>
      <c r="E614" s="221"/>
      <c r="F614" s="219"/>
    </row>
    <row r="615" spans="1:6" x14ac:dyDescent="0.35">
      <c r="A615" s="218"/>
      <c r="B615" s="219"/>
      <c r="C615" s="219"/>
      <c r="D615" s="220"/>
      <c r="E615" s="221"/>
      <c r="F615" s="219"/>
    </row>
    <row r="616" spans="1:6" x14ac:dyDescent="0.35">
      <c r="A616" s="218"/>
      <c r="B616" s="219"/>
      <c r="C616" s="219"/>
      <c r="D616" s="220"/>
      <c r="E616" s="221"/>
      <c r="F616" s="219"/>
    </row>
    <row r="617" spans="1:6" x14ac:dyDescent="0.35">
      <c r="A617" s="218"/>
      <c r="B617" s="219"/>
      <c r="C617" s="219"/>
      <c r="D617" s="220"/>
      <c r="E617" s="221"/>
      <c r="F617" s="219"/>
    </row>
    <row r="618" spans="1:6" x14ac:dyDescent="0.35">
      <c r="A618" s="218"/>
      <c r="B618" s="219"/>
      <c r="C618" s="219"/>
      <c r="D618" s="220"/>
      <c r="E618" s="221"/>
      <c r="F618" s="219"/>
    </row>
    <row r="619" spans="1:6" x14ac:dyDescent="0.35">
      <c r="A619" s="218"/>
      <c r="B619" s="219"/>
      <c r="C619" s="219"/>
      <c r="D619" s="220"/>
      <c r="E619" s="221"/>
      <c r="F619" s="219"/>
    </row>
    <row r="620" spans="1:6" x14ac:dyDescent="0.35">
      <c r="A620" s="218"/>
      <c r="B620" s="219"/>
      <c r="C620" s="219"/>
      <c r="D620" s="220"/>
      <c r="E620" s="221"/>
      <c r="F620" s="219"/>
    </row>
    <row r="621" spans="1:6" x14ac:dyDescent="0.35">
      <c r="A621" s="218"/>
      <c r="B621" s="219"/>
      <c r="C621" s="219"/>
      <c r="D621" s="220"/>
      <c r="E621" s="221"/>
      <c r="F621" s="219"/>
    </row>
    <row r="622" spans="1:6" x14ac:dyDescent="0.35">
      <c r="A622" s="218"/>
      <c r="B622" s="219"/>
      <c r="C622" s="219"/>
      <c r="D622" s="220"/>
      <c r="E622" s="221"/>
      <c r="F622" s="219"/>
    </row>
    <row r="623" spans="1:6" x14ac:dyDescent="0.35">
      <c r="A623" s="218"/>
      <c r="B623" s="219"/>
      <c r="C623" s="219"/>
      <c r="D623" s="220"/>
      <c r="E623" s="221"/>
      <c r="F623" s="219"/>
    </row>
    <row r="624" spans="1:6" x14ac:dyDescent="0.35">
      <c r="A624" s="218"/>
      <c r="B624" s="219"/>
      <c r="C624" s="219"/>
      <c r="D624" s="220"/>
      <c r="E624" s="221"/>
      <c r="F624" s="219"/>
    </row>
    <row r="625" spans="1:6" x14ac:dyDescent="0.35">
      <c r="A625" s="218"/>
      <c r="B625" s="219"/>
      <c r="C625" s="219"/>
      <c r="D625" s="220"/>
      <c r="E625" s="221"/>
      <c r="F625" s="219"/>
    </row>
    <row r="626" spans="1:6" x14ac:dyDescent="0.35">
      <c r="A626" s="218"/>
      <c r="B626" s="219"/>
      <c r="C626" s="219"/>
      <c r="D626" s="220"/>
      <c r="E626" s="221"/>
      <c r="F626" s="219"/>
    </row>
    <row r="627" spans="1:6" x14ac:dyDescent="0.35">
      <c r="A627" s="218"/>
      <c r="B627" s="219"/>
      <c r="C627" s="219"/>
      <c r="D627" s="220"/>
      <c r="E627" s="221"/>
      <c r="F627" s="219"/>
    </row>
    <row r="628" spans="1:6" x14ac:dyDescent="0.35">
      <c r="A628" s="218"/>
      <c r="B628" s="219"/>
      <c r="C628" s="219"/>
      <c r="D628" s="220"/>
      <c r="E628" s="221"/>
      <c r="F628" s="219"/>
    </row>
    <row r="629" spans="1:6" x14ac:dyDescent="0.35">
      <c r="A629" s="218"/>
      <c r="B629" s="219"/>
      <c r="C629" s="219"/>
      <c r="D629" s="220"/>
      <c r="E629" s="221"/>
      <c r="F629" s="219"/>
    </row>
    <row r="630" spans="1:6" x14ac:dyDescent="0.35">
      <c r="A630" s="218"/>
      <c r="B630" s="219"/>
      <c r="C630" s="219"/>
      <c r="D630" s="220"/>
      <c r="E630" s="221"/>
      <c r="F630" s="219"/>
    </row>
    <row r="631" spans="1:6" x14ac:dyDescent="0.35">
      <c r="A631" s="218"/>
      <c r="B631" s="219"/>
      <c r="C631" s="219"/>
      <c r="D631" s="220"/>
      <c r="E631" s="221"/>
      <c r="F631" s="219"/>
    </row>
    <row r="632" spans="1:6" x14ac:dyDescent="0.35">
      <c r="A632" s="218"/>
      <c r="B632" s="219"/>
      <c r="C632" s="219"/>
      <c r="D632" s="220"/>
      <c r="E632" s="221"/>
      <c r="F632" s="219"/>
    </row>
    <row r="633" spans="1:6" x14ac:dyDescent="0.35">
      <c r="A633" s="218"/>
      <c r="B633" s="219"/>
      <c r="C633" s="219"/>
      <c r="D633" s="220"/>
      <c r="E633" s="221"/>
      <c r="F633" s="219"/>
    </row>
    <row r="634" spans="1:6" x14ac:dyDescent="0.35">
      <c r="A634" s="218"/>
      <c r="B634" s="219"/>
      <c r="C634" s="219"/>
      <c r="D634" s="220"/>
      <c r="E634" s="221"/>
      <c r="F634" s="219"/>
    </row>
    <row r="635" spans="1:6" x14ac:dyDescent="0.35">
      <c r="A635" s="218"/>
      <c r="B635" s="219"/>
      <c r="C635" s="219"/>
      <c r="D635" s="220"/>
      <c r="E635" s="221"/>
      <c r="F635" s="219"/>
    </row>
    <row r="636" spans="1:6" x14ac:dyDescent="0.35">
      <c r="A636" s="218"/>
      <c r="B636" s="219"/>
      <c r="C636" s="219"/>
      <c r="D636" s="220"/>
      <c r="E636" s="221"/>
      <c r="F636" s="219"/>
    </row>
    <row r="637" spans="1:6" x14ac:dyDescent="0.35">
      <c r="A637" s="218"/>
      <c r="B637" s="219"/>
      <c r="C637" s="219"/>
      <c r="D637" s="220"/>
      <c r="E637" s="221"/>
      <c r="F637" s="219"/>
    </row>
    <row r="638" spans="1:6" x14ac:dyDescent="0.35">
      <c r="A638" s="218"/>
      <c r="B638" s="219"/>
      <c r="C638" s="219"/>
      <c r="D638" s="220"/>
      <c r="E638" s="221"/>
      <c r="F638" s="219"/>
    </row>
    <row r="639" spans="1:6" x14ac:dyDescent="0.35">
      <c r="A639" s="218"/>
      <c r="B639" s="219"/>
      <c r="C639" s="219"/>
      <c r="D639" s="220"/>
      <c r="E639" s="221"/>
      <c r="F639" s="219"/>
    </row>
    <row r="640" spans="1:6" x14ac:dyDescent="0.35">
      <c r="A640" s="218"/>
      <c r="B640" s="219"/>
      <c r="C640" s="219"/>
      <c r="D640" s="220"/>
      <c r="E640" s="221"/>
      <c r="F640" s="219"/>
    </row>
    <row r="641" spans="1:6" x14ac:dyDescent="0.35">
      <c r="A641" s="218"/>
      <c r="B641" s="219"/>
      <c r="C641" s="219"/>
      <c r="D641" s="220"/>
      <c r="E641" s="221"/>
      <c r="F641" s="219"/>
    </row>
    <row r="642" spans="1:6" x14ac:dyDescent="0.35">
      <c r="A642" s="218"/>
      <c r="B642" s="219"/>
      <c r="C642" s="219"/>
      <c r="D642" s="220"/>
      <c r="E642" s="221"/>
      <c r="F642" s="219"/>
    </row>
    <row r="643" spans="1:6" x14ac:dyDescent="0.35">
      <c r="A643" s="218"/>
      <c r="B643" s="219"/>
      <c r="C643" s="219"/>
      <c r="D643" s="220"/>
      <c r="E643" s="221"/>
      <c r="F643" s="219"/>
    </row>
    <row r="644" spans="1:6" x14ac:dyDescent="0.35">
      <c r="A644" s="218"/>
      <c r="B644" s="219"/>
      <c r="C644" s="219"/>
      <c r="D644" s="220"/>
      <c r="E644" s="221"/>
      <c r="F644" s="219"/>
    </row>
    <row r="645" spans="1:6" x14ac:dyDescent="0.35">
      <c r="A645" s="218"/>
      <c r="B645" s="219"/>
      <c r="C645" s="219"/>
      <c r="D645" s="220"/>
      <c r="E645" s="221"/>
      <c r="F645" s="219"/>
    </row>
    <row r="646" spans="1:6" x14ac:dyDescent="0.35">
      <c r="A646" s="218"/>
      <c r="B646" s="219"/>
      <c r="C646" s="219"/>
      <c r="D646" s="220"/>
      <c r="E646" s="221"/>
      <c r="F646" s="219"/>
    </row>
    <row r="647" spans="1:6" x14ac:dyDescent="0.35">
      <c r="A647" s="218"/>
      <c r="B647" s="219"/>
      <c r="C647" s="219"/>
      <c r="D647" s="220"/>
      <c r="E647" s="221"/>
      <c r="F647" s="219"/>
    </row>
    <row r="648" spans="1:6" x14ac:dyDescent="0.35">
      <c r="A648" s="218"/>
      <c r="B648" s="219"/>
      <c r="C648" s="219"/>
      <c r="D648" s="220"/>
      <c r="E648" s="221"/>
      <c r="F648" s="219"/>
    </row>
    <row r="649" spans="1:6" x14ac:dyDescent="0.35">
      <c r="A649" s="218"/>
      <c r="B649" s="219"/>
      <c r="C649" s="219"/>
      <c r="D649" s="220"/>
      <c r="E649" s="221"/>
      <c r="F649" s="219"/>
    </row>
    <row r="650" spans="1:6" x14ac:dyDescent="0.35">
      <c r="A650" s="218"/>
      <c r="B650" s="219"/>
      <c r="C650" s="219"/>
      <c r="D650" s="220"/>
      <c r="E650" s="221"/>
      <c r="F650" s="219"/>
    </row>
    <row r="651" spans="1:6" x14ac:dyDescent="0.35">
      <c r="A651" s="218"/>
      <c r="B651" s="219"/>
      <c r="C651" s="219"/>
      <c r="D651" s="220"/>
      <c r="E651" s="221"/>
      <c r="F651" s="219"/>
    </row>
    <row r="652" spans="1:6" x14ac:dyDescent="0.35">
      <c r="A652" s="218"/>
      <c r="B652" s="219"/>
      <c r="C652" s="219"/>
      <c r="D652" s="220"/>
      <c r="E652" s="221"/>
      <c r="F652" s="219"/>
    </row>
    <row r="653" spans="1:6" x14ac:dyDescent="0.35">
      <c r="A653" s="218"/>
      <c r="B653" s="219"/>
      <c r="C653" s="219"/>
      <c r="D653" s="220"/>
      <c r="E653" s="221"/>
      <c r="F653" s="219"/>
    </row>
    <row r="654" spans="1:6" x14ac:dyDescent="0.35">
      <c r="A654" s="218"/>
      <c r="B654" s="219"/>
      <c r="C654" s="219"/>
      <c r="D654" s="220"/>
      <c r="E654" s="221"/>
      <c r="F654" s="219"/>
    </row>
    <row r="655" spans="1:6" x14ac:dyDescent="0.35">
      <c r="A655" s="218"/>
      <c r="B655" s="219"/>
      <c r="C655" s="219"/>
      <c r="D655" s="220"/>
      <c r="E655" s="221"/>
      <c r="F655" s="219"/>
    </row>
    <row r="656" spans="1:6" x14ac:dyDescent="0.35">
      <c r="A656" s="218"/>
      <c r="B656" s="219"/>
      <c r="C656" s="219"/>
      <c r="D656" s="220"/>
      <c r="E656" s="221"/>
      <c r="F656" s="219"/>
    </row>
    <row r="657" spans="1:6" x14ac:dyDescent="0.35">
      <c r="A657" s="218"/>
      <c r="B657" s="219"/>
      <c r="C657" s="219"/>
      <c r="D657" s="220"/>
      <c r="E657" s="221"/>
      <c r="F657" s="219"/>
    </row>
    <row r="658" spans="1:6" x14ac:dyDescent="0.35">
      <c r="A658" s="218"/>
      <c r="B658" s="219"/>
      <c r="C658" s="219"/>
      <c r="D658" s="220"/>
      <c r="E658" s="221"/>
      <c r="F658" s="219"/>
    </row>
    <row r="659" spans="1:6" x14ac:dyDescent="0.35">
      <c r="A659" s="218"/>
      <c r="B659" s="219"/>
      <c r="C659" s="219"/>
      <c r="D659" s="220"/>
      <c r="E659" s="221"/>
      <c r="F659" s="219"/>
    </row>
    <row r="660" spans="1:6" x14ac:dyDescent="0.35">
      <c r="A660" s="218"/>
      <c r="B660" s="219"/>
      <c r="C660" s="219"/>
      <c r="D660" s="220"/>
      <c r="E660" s="221"/>
      <c r="F660" s="219"/>
    </row>
    <row r="661" spans="1:6" x14ac:dyDescent="0.35">
      <c r="A661" s="218"/>
      <c r="B661" s="219"/>
      <c r="C661" s="219"/>
      <c r="D661" s="220"/>
      <c r="E661" s="221"/>
      <c r="F661" s="219"/>
    </row>
    <row r="662" spans="1:6" x14ac:dyDescent="0.35">
      <c r="A662" s="218"/>
      <c r="B662" s="219"/>
      <c r="C662" s="219"/>
      <c r="D662" s="220"/>
      <c r="E662" s="221"/>
      <c r="F662" s="219"/>
    </row>
    <row r="663" spans="1:6" x14ac:dyDescent="0.35">
      <c r="A663" s="218"/>
      <c r="B663" s="219"/>
      <c r="C663" s="219"/>
      <c r="D663" s="220"/>
      <c r="E663" s="221"/>
      <c r="F663" s="219"/>
    </row>
    <row r="664" spans="1:6" x14ac:dyDescent="0.35">
      <c r="A664" s="218"/>
      <c r="B664" s="219"/>
      <c r="C664" s="219"/>
      <c r="D664" s="220"/>
      <c r="E664" s="221"/>
      <c r="F664" s="219"/>
    </row>
    <row r="665" spans="1:6" x14ac:dyDescent="0.35">
      <c r="A665" s="218"/>
      <c r="B665" s="219"/>
      <c r="C665" s="219"/>
      <c r="D665" s="220"/>
      <c r="E665" s="221"/>
      <c r="F665" s="219"/>
    </row>
    <row r="666" spans="1:6" x14ac:dyDescent="0.35">
      <c r="A666" s="218"/>
      <c r="B666" s="219"/>
      <c r="C666" s="219"/>
      <c r="D666" s="220"/>
      <c r="E666" s="221"/>
      <c r="F666" s="219"/>
    </row>
    <row r="667" spans="1:6" x14ac:dyDescent="0.35">
      <c r="A667" s="218"/>
      <c r="B667" s="219"/>
      <c r="C667" s="219"/>
      <c r="D667" s="220"/>
      <c r="E667" s="221"/>
      <c r="F667" s="219"/>
    </row>
    <row r="668" spans="1:6" x14ac:dyDescent="0.35">
      <c r="A668" s="218"/>
      <c r="B668" s="219"/>
      <c r="C668" s="219"/>
      <c r="D668" s="220"/>
      <c r="E668" s="221"/>
      <c r="F668" s="219"/>
    </row>
    <row r="669" spans="1:6" x14ac:dyDescent="0.35">
      <c r="A669" s="218"/>
      <c r="B669" s="219"/>
      <c r="C669" s="219"/>
      <c r="D669" s="220"/>
      <c r="E669" s="221"/>
      <c r="F669" s="219"/>
    </row>
    <row r="670" spans="1:6" x14ac:dyDescent="0.35">
      <c r="A670" s="218"/>
      <c r="B670" s="219"/>
      <c r="C670" s="219"/>
      <c r="D670" s="220"/>
      <c r="E670" s="221"/>
      <c r="F670" s="219"/>
    </row>
    <row r="671" spans="1:6" x14ac:dyDescent="0.35">
      <c r="A671" s="218"/>
      <c r="B671" s="219"/>
      <c r="C671" s="219"/>
      <c r="D671" s="220"/>
      <c r="E671" s="221"/>
      <c r="F671" s="219"/>
    </row>
    <row r="672" spans="1:6" x14ac:dyDescent="0.35">
      <c r="A672" s="218"/>
      <c r="B672" s="219"/>
      <c r="C672" s="219"/>
      <c r="D672" s="220"/>
      <c r="E672" s="221"/>
      <c r="F672" s="219"/>
    </row>
    <row r="673" spans="1:6" x14ac:dyDescent="0.35">
      <c r="A673" s="218"/>
      <c r="B673" s="219"/>
      <c r="C673" s="219"/>
      <c r="D673" s="220"/>
      <c r="E673" s="221"/>
      <c r="F673" s="219"/>
    </row>
    <row r="674" spans="1:6" x14ac:dyDescent="0.35">
      <c r="A674" s="218"/>
      <c r="B674" s="219"/>
      <c r="C674" s="219"/>
      <c r="D674" s="220"/>
      <c r="E674" s="221"/>
      <c r="F674" s="219"/>
    </row>
    <row r="675" spans="1:6" x14ac:dyDescent="0.35">
      <c r="A675" s="218"/>
      <c r="B675" s="219"/>
      <c r="C675" s="219"/>
      <c r="D675" s="220"/>
      <c r="E675" s="221"/>
      <c r="F675" s="219"/>
    </row>
    <row r="676" spans="1:6" x14ac:dyDescent="0.35">
      <c r="A676" s="218"/>
      <c r="B676" s="219"/>
      <c r="C676" s="219"/>
      <c r="D676" s="220"/>
      <c r="E676" s="221"/>
      <c r="F676" s="219"/>
    </row>
    <row r="677" spans="1:6" x14ac:dyDescent="0.35">
      <c r="A677" s="218"/>
      <c r="B677" s="219"/>
      <c r="C677" s="219"/>
      <c r="D677" s="220"/>
      <c r="E677" s="221"/>
      <c r="F677" s="219"/>
    </row>
    <row r="678" spans="1:6" x14ac:dyDescent="0.35">
      <c r="A678" s="218"/>
      <c r="B678" s="219"/>
      <c r="C678" s="219"/>
      <c r="D678" s="220"/>
      <c r="E678" s="221"/>
      <c r="F678" s="219"/>
    </row>
    <row r="679" spans="1:6" x14ac:dyDescent="0.35">
      <c r="A679" s="218"/>
      <c r="B679" s="219"/>
      <c r="C679" s="219"/>
      <c r="D679" s="220"/>
      <c r="E679" s="221"/>
      <c r="F679" s="219"/>
    </row>
    <row r="680" spans="1:6" x14ac:dyDescent="0.35">
      <c r="A680" s="218"/>
      <c r="B680" s="219"/>
      <c r="C680" s="219"/>
      <c r="D680" s="220"/>
      <c r="E680" s="221"/>
      <c r="F680" s="219"/>
    </row>
    <row r="681" spans="1:6" x14ac:dyDescent="0.35">
      <c r="A681" s="218"/>
      <c r="B681" s="219"/>
      <c r="C681" s="219"/>
      <c r="D681" s="220"/>
      <c r="E681" s="221"/>
      <c r="F681" s="219"/>
    </row>
    <row r="682" spans="1:6" x14ac:dyDescent="0.35">
      <c r="A682" s="218"/>
      <c r="B682" s="219"/>
      <c r="C682" s="219"/>
      <c r="D682" s="220"/>
      <c r="E682" s="221"/>
      <c r="F682" s="219"/>
    </row>
    <row r="683" spans="1:6" x14ac:dyDescent="0.35">
      <c r="A683" s="218"/>
      <c r="B683" s="219"/>
      <c r="C683" s="219"/>
      <c r="D683" s="220"/>
      <c r="E683" s="221"/>
      <c r="F683" s="219"/>
    </row>
    <row r="684" spans="1:6" x14ac:dyDescent="0.35">
      <c r="A684" s="218"/>
      <c r="B684" s="219"/>
      <c r="C684" s="219"/>
      <c r="D684" s="220"/>
      <c r="E684" s="221"/>
      <c r="F684" s="219"/>
    </row>
    <row r="685" spans="1:6" x14ac:dyDescent="0.35">
      <c r="A685" s="218"/>
      <c r="B685" s="219"/>
      <c r="C685" s="219"/>
      <c r="D685" s="220"/>
      <c r="E685" s="221"/>
      <c r="F685" s="219"/>
    </row>
    <row r="686" spans="1:6" x14ac:dyDescent="0.35">
      <c r="A686" s="218"/>
      <c r="B686" s="219"/>
      <c r="C686" s="219"/>
      <c r="D686" s="220"/>
      <c r="E686" s="221"/>
      <c r="F686" s="219"/>
    </row>
    <row r="687" spans="1:6" x14ac:dyDescent="0.35">
      <c r="A687" s="218"/>
      <c r="B687" s="219"/>
      <c r="C687" s="219"/>
      <c r="D687" s="220"/>
      <c r="E687" s="221"/>
      <c r="F687" s="219"/>
    </row>
    <row r="688" spans="1:6" x14ac:dyDescent="0.35">
      <c r="A688" s="218"/>
      <c r="B688" s="219"/>
      <c r="C688" s="219"/>
      <c r="D688" s="220"/>
      <c r="E688" s="221"/>
      <c r="F688" s="219"/>
    </row>
    <row r="689" spans="1:6" x14ac:dyDescent="0.35">
      <c r="A689" s="218"/>
      <c r="B689" s="219"/>
      <c r="C689" s="219"/>
      <c r="D689" s="220"/>
      <c r="E689" s="221"/>
      <c r="F689" s="219"/>
    </row>
    <row r="690" spans="1:6" x14ac:dyDescent="0.35">
      <c r="A690" s="218"/>
      <c r="B690" s="219"/>
      <c r="C690" s="219"/>
      <c r="D690" s="220"/>
      <c r="E690" s="221"/>
      <c r="F690" s="219"/>
    </row>
    <row r="691" spans="1:6" x14ac:dyDescent="0.35">
      <c r="A691" s="218"/>
      <c r="B691" s="219"/>
      <c r="C691" s="219"/>
      <c r="D691" s="220"/>
      <c r="E691" s="221"/>
      <c r="F691" s="219"/>
    </row>
    <row r="692" spans="1:6" x14ac:dyDescent="0.35">
      <c r="A692" s="218"/>
      <c r="B692" s="219"/>
      <c r="C692" s="219"/>
      <c r="D692" s="220"/>
      <c r="E692" s="221"/>
      <c r="F692" s="219"/>
    </row>
    <row r="693" spans="1:6" x14ac:dyDescent="0.35">
      <c r="A693" s="218"/>
      <c r="B693" s="219"/>
      <c r="C693" s="219"/>
      <c r="D693" s="220"/>
      <c r="E693" s="221"/>
      <c r="F693" s="219"/>
    </row>
    <row r="694" spans="1:6" x14ac:dyDescent="0.35">
      <c r="A694" s="218"/>
      <c r="B694" s="219"/>
      <c r="C694" s="219"/>
      <c r="D694" s="220"/>
      <c r="E694" s="221"/>
      <c r="F694" s="219"/>
    </row>
    <row r="695" spans="1:6" x14ac:dyDescent="0.35">
      <c r="A695" s="218"/>
      <c r="B695" s="219"/>
      <c r="C695" s="219"/>
      <c r="D695" s="220"/>
      <c r="E695" s="221"/>
      <c r="F695" s="219"/>
    </row>
    <row r="696" spans="1:6" x14ac:dyDescent="0.35">
      <c r="A696" s="218"/>
      <c r="B696" s="219"/>
      <c r="C696" s="219"/>
      <c r="D696" s="220"/>
      <c r="E696" s="221"/>
      <c r="F696" s="219"/>
    </row>
    <row r="697" spans="1:6" x14ac:dyDescent="0.35">
      <c r="A697" s="218"/>
      <c r="B697" s="219"/>
      <c r="C697" s="219"/>
      <c r="D697" s="220"/>
      <c r="E697" s="221"/>
      <c r="F697" s="219"/>
    </row>
    <row r="698" spans="1:6" x14ac:dyDescent="0.35">
      <c r="A698" s="218"/>
      <c r="B698" s="219"/>
      <c r="C698" s="219"/>
      <c r="D698" s="220"/>
      <c r="E698" s="221"/>
      <c r="F698" s="219"/>
    </row>
    <row r="699" spans="1:6" x14ac:dyDescent="0.35">
      <c r="A699" s="218"/>
      <c r="B699" s="219"/>
      <c r="C699" s="219"/>
      <c r="D699" s="220"/>
      <c r="E699" s="221"/>
      <c r="F699" s="219"/>
    </row>
    <row r="700" spans="1:6" x14ac:dyDescent="0.35">
      <c r="A700" s="218"/>
      <c r="B700" s="219"/>
      <c r="C700" s="219"/>
      <c r="D700" s="220"/>
      <c r="E700" s="221"/>
      <c r="F700" s="219"/>
    </row>
    <row r="701" spans="1:6" x14ac:dyDescent="0.35">
      <c r="A701" s="218"/>
      <c r="B701" s="219"/>
      <c r="C701" s="219"/>
      <c r="D701" s="220"/>
      <c r="E701" s="221"/>
      <c r="F701" s="219"/>
    </row>
    <row r="702" spans="1:6" x14ac:dyDescent="0.35">
      <c r="A702" s="218"/>
      <c r="B702" s="219"/>
      <c r="C702" s="219"/>
      <c r="D702" s="220"/>
      <c r="E702" s="221"/>
      <c r="F702" s="219"/>
    </row>
    <row r="703" spans="1:6" x14ac:dyDescent="0.35">
      <c r="A703" s="218"/>
      <c r="B703" s="219"/>
      <c r="C703" s="219"/>
      <c r="D703" s="220"/>
      <c r="E703" s="221"/>
      <c r="F703" s="219"/>
    </row>
    <row r="704" spans="1:6" x14ac:dyDescent="0.35">
      <c r="A704" s="218"/>
      <c r="B704" s="219"/>
      <c r="C704" s="219"/>
      <c r="D704" s="220"/>
      <c r="E704" s="221"/>
      <c r="F704" s="219"/>
    </row>
    <row r="705" spans="1:6" x14ac:dyDescent="0.35">
      <c r="A705" s="218"/>
      <c r="B705" s="219"/>
      <c r="C705" s="219"/>
      <c r="D705" s="220"/>
      <c r="E705" s="221"/>
      <c r="F705" s="219"/>
    </row>
    <row r="706" spans="1:6" x14ac:dyDescent="0.35">
      <c r="A706" s="218"/>
      <c r="B706" s="219"/>
      <c r="C706" s="219"/>
      <c r="D706" s="220"/>
      <c r="E706" s="221"/>
      <c r="F706" s="219"/>
    </row>
    <row r="707" spans="1:6" x14ac:dyDescent="0.35">
      <c r="A707" s="218"/>
      <c r="B707" s="219"/>
      <c r="C707" s="219"/>
      <c r="D707" s="220"/>
      <c r="E707" s="221"/>
      <c r="F707" s="219"/>
    </row>
    <row r="708" spans="1:6" x14ac:dyDescent="0.35">
      <c r="A708" s="218"/>
      <c r="B708" s="219"/>
      <c r="C708" s="219"/>
      <c r="D708" s="220"/>
      <c r="E708" s="221"/>
      <c r="F708" s="219"/>
    </row>
    <row r="709" spans="1:6" x14ac:dyDescent="0.35">
      <c r="A709" s="218"/>
      <c r="B709" s="219"/>
      <c r="C709" s="219"/>
      <c r="D709" s="220"/>
      <c r="E709" s="221"/>
      <c r="F709" s="219"/>
    </row>
    <row r="710" spans="1:6" x14ac:dyDescent="0.35">
      <c r="A710" s="218"/>
      <c r="B710" s="219"/>
      <c r="C710" s="219"/>
      <c r="D710" s="220"/>
      <c r="E710" s="221"/>
      <c r="F710" s="219"/>
    </row>
    <row r="711" spans="1:6" x14ac:dyDescent="0.35">
      <c r="A711" s="218"/>
      <c r="B711" s="219"/>
      <c r="C711" s="219"/>
      <c r="D711" s="220"/>
      <c r="E711" s="221"/>
      <c r="F711" s="219"/>
    </row>
    <row r="712" spans="1:6" x14ac:dyDescent="0.35">
      <c r="A712" s="218"/>
      <c r="B712" s="219"/>
      <c r="C712" s="219"/>
      <c r="D712" s="220"/>
      <c r="E712" s="221"/>
      <c r="F712" s="219"/>
    </row>
    <row r="713" spans="1:6" x14ac:dyDescent="0.35">
      <c r="A713" s="218"/>
      <c r="B713" s="219"/>
      <c r="C713" s="219"/>
      <c r="D713" s="220"/>
      <c r="E713" s="221"/>
      <c r="F713" s="219"/>
    </row>
    <row r="714" spans="1:6" x14ac:dyDescent="0.35">
      <c r="A714" s="218"/>
      <c r="B714" s="219"/>
      <c r="C714" s="219"/>
      <c r="D714" s="220"/>
      <c r="E714" s="221"/>
      <c r="F714" s="219"/>
    </row>
    <row r="715" spans="1:6" x14ac:dyDescent="0.35">
      <c r="A715" s="218"/>
      <c r="B715" s="219"/>
      <c r="C715" s="219"/>
      <c r="D715" s="220"/>
      <c r="E715" s="221"/>
      <c r="F715" s="219"/>
    </row>
    <row r="716" spans="1:6" x14ac:dyDescent="0.35">
      <c r="A716" s="218"/>
      <c r="B716" s="219"/>
      <c r="C716" s="219"/>
      <c r="D716" s="220"/>
      <c r="E716" s="221"/>
      <c r="F716" s="219"/>
    </row>
    <row r="717" spans="1:6" x14ac:dyDescent="0.35">
      <c r="A717" s="218"/>
      <c r="B717" s="219"/>
      <c r="C717" s="219"/>
      <c r="D717" s="220"/>
      <c r="E717" s="221"/>
      <c r="F717" s="219"/>
    </row>
    <row r="718" spans="1:6" x14ac:dyDescent="0.35">
      <c r="A718" s="218"/>
      <c r="B718" s="219"/>
      <c r="C718" s="219"/>
      <c r="D718" s="220"/>
      <c r="E718" s="221"/>
      <c r="F718" s="219"/>
    </row>
    <row r="719" spans="1:6" x14ac:dyDescent="0.35">
      <c r="A719" s="218"/>
      <c r="B719" s="219"/>
      <c r="C719" s="219"/>
      <c r="D719" s="220"/>
      <c r="E719" s="221"/>
      <c r="F719" s="219"/>
    </row>
    <row r="720" spans="1:6" x14ac:dyDescent="0.35">
      <c r="A720" s="218"/>
      <c r="B720" s="219"/>
      <c r="C720" s="219"/>
      <c r="D720" s="220"/>
      <c r="E720" s="221"/>
      <c r="F720" s="219"/>
    </row>
    <row r="721" spans="1:6" x14ac:dyDescent="0.35">
      <c r="A721" s="218"/>
      <c r="B721" s="219"/>
      <c r="C721" s="219"/>
      <c r="D721" s="220"/>
      <c r="E721" s="221"/>
      <c r="F721" s="219"/>
    </row>
    <row r="722" spans="1:6" x14ac:dyDescent="0.35">
      <c r="A722" s="218"/>
      <c r="B722" s="219"/>
      <c r="C722" s="219"/>
      <c r="D722" s="220"/>
      <c r="E722" s="221"/>
      <c r="F722" s="219"/>
    </row>
    <row r="723" spans="1:6" x14ac:dyDescent="0.35">
      <c r="A723" s="218"/>
      <c r="B723" s="219"/>
      <c r="C723" s="219"/>
      <c r="D723" s="220"/>
      <c r="E723" s="221"/>
      <c r="F723" s="219"/>
    </row>
    <row r="724" spans="1:6" x14ac:dyDescent="0.35">
      <c r="A724" s="218"/>
      <c r="B724" s="219"/>
      <c r="C724" s="219"/>
      <c r="D724" s="220"/>
      <c r="E724" s="221"/>
      <c r="F724" s="219"/>
    </row>
    <row r="725" spans="1:6" x14ac:dyDescent="0.35">
      <c r="A725" s="218"/>
      <c r="B725" s="219"/>
      <c r="C725" s="219"/>
      <c r="D725" s="220"/>
      <c r="E725" s="221"/>
      <c r="F725" s="219"/>
    </row>
    <row r="726" spans="1:6" x14ac:dyDescent="0.35">
      <c r="A726" s="218"/>
      <c r="B726" s="219"/>
      <c r="C726" s="219"/>
      <c r="D726" s="220"/>
      <c r="E726" s="221"/>
      <c r="F726" s="219"/>
    </row>
    <row r="727" spans="1:6" x14ac:dyDescent="0.35">
      <c r="A727" s="218"/>
      <c r="B727" s="219"/>
      <c r="C727" s="219"/>
      <c r="D727" s="220"/>
      <c r="E727" s="221"/>
      <c r="F727" s="219"/>
    </row>
    <row r="728" spans="1:6" x14ac:dyDescent="0.35">
      <c r="A728" s="218"/>
      <c r="B728" s="219"/>
      <c r="C728" s="219"/>
      <c r="D728" s="220"/>
      <c r="E728" s="221"/>
      <c r="F728" s="219"/>
    </row>
    <row r="729" spans="1:6" x14ac:dyDescent="0.35">
      <c r="A729" s="218"/>
      <c r="B729" s="219"/>
      <c r="C729" s="219"/>
      <c r="D729" s="220"/>
      <c r="E729" s="221"/>
      <c r="F729" s="219"/>
    </row>
    <row r="730" spans="1:6" x14ac:dyDescent="0.35">
      <c r="A730" s="218"/>
      <c r="B730" s="219"/>
      <c r="C730" s="219"/>
      <c r="D730" s="220"/>
      <c r="E730" s="221"/>
      <c r="F730" s="219"/>
    </row>
    <row r="731" spans="1:6" x14ac:dyDescent="0.35">
      <c r="A731" s="218"/>
      <c r="B731" s="219"/>
      <c r="C731" s="219"/>
      <c r="D731" s="220"/>
      <c r="E731" s="221"/>
      <c r="F731" s="219"/>
    </row>
    <row r="732" spans="1:6" x14ac:dyDescent="0.35">
      <c r="A732" s="218"/>
      <c r="B732" s="219"/>
      <c r="C732" s="219"/>
      <c r="D732" s="220"/>
      <c r="E732" s="221"/>
      <c r="F732" s="219"/>
    </row>
    <row r="733" spans="1:6" x14ac:dyDescent="0.35">
      <c r="A733" s="218"/>
      <c r="B733" s="219"/>
      <c r="C733" s="219"/>
      <c r="D733" s="220"/>
      <c r="E733" s="221"/>
      <c r="F733" s="219"/>
    </row>
    <row r="734" spans="1:6" x14ac:dyDescent="0.35">
      <c r="A734" s="218"/>
      <c r="B734" s="219"/>
      <c r="C734" s="219"/>
      <c r="D734" s="220"/>
      <c r="E734" s="221"/>
      <c r="F734" s="219"/>
    </row>
    <row r="735" spans="1:6" x14ac:dyDescent="0.35">
      <c r="A735" s="218"/>
      <c r="B735" s="219"/>
      <c r="C735" s="219"/>
      <c r="D735" s="220"/>
      <c r="E735" s="221"/>
      <c r="F735" s="219"/>
    </row>
    <row r="736" spans="1:6" x14ac:dyDescent="0.35">
      <c r="A736" s="218"/>
      <c r="B736" s="219"/>
      <c r="C736" s="219"/>
      <c r="D736" s="220"/>
      <c r="E736" s="221"/>
      <c r="F736" s="219"/>
    </row>
    <row r="737" spans="1:6" x14ac:dyDescent="0.35">
      <c r="A737" s="218"/>
      <c r="B737" s="219"/>
      <c r="C737" s="219"/>
      <c r="D737" s="220"/>
      <c r="E737" s="221"/>
      <c r="F737" s="219"/>
    </row>
    <row r="738" spans="1:6" x14ac:dyDescent="0.35">
      <c r="A738" s="218"/>
      <c r="B738" s="219"/>
      <c r="C738" s="219"/>
      <c r="D738" s="220"/>
      <c r="E738" s="221"/>
      <c r="F738" s="219"/>
    </row>
    <row r="739" spans="1:6" x14ac:dyDescent="0.35">
      <c r="A739" s="218"/>
      <c r="B739" s="219"/>
      <c r="C739" s="219"/>
      <c r="D739" s="220"/>
      <c r="E739" s="221"/>
      <c r="F739" s="219"/>
    </row>
    <row r="740" spans="1:6" x14ac:dyDescent="0.35">
      <c r="A740" s="218"/>
      <c r="B740" s="219"/>
      <c r="C740" s="219"/>
      <c r="D740" s="220"/>
      <c r="E740" s="221"/>
      <c r="F740" s="219"/>
    </row>
    <row r="741" spans="1:6" x14ac:dyDescent="0.35">
      <c r="A741" s="218"/>
      <c r="B741" s="219"/>
      <c r="C741" s="219"/>
      <c r="D741" s="220"/>
      <c r="E741" s="221"/>
      <c r="F741" s="219"/>
    </row>
    <row r="742" spans="1:6" x14ac:dyDescent="0.35">
      <c r="A742" s="218"/>
      <c r="B742" s="219"/>
      <c r="C742" s="219"/>
      <c r="D742" s="220"/>
      <c r="E742" s="221"/>
      <c r="F742" s="219"/>
    </row>
    <row r="743" spans="1:6" x14ac:dyDescent="0.35">
      <c r="A743" s="218"/>
      <c r="B743" s="219"/>
      <c r="C743" s="219"/>
      <c r="D743" s="220"/>
      <c r="E743" s="221"/>
      <c r="F743" s="219"/>
    </row>
    <row r="744" spans="1:6" x14ac:dyDescent="0.35">
      <c r="A744" s="218"/>
      <c r="B744" s="219"/>
      <c r="C744" s="219"/>
      <c r="D744" s="220"/>
      <c r="E744" s="221"/>
      <c r="F744" s="219"/>
    </row>
    <row r="745" spans="1:6" x14ac:dyDescent="0.35">
      <c r="A745" s="218"/>
      <c r="B745" s="219"/>
      <c r="C745" s="219"/>
      <c r="D745" s="220"/>
      <c r="E745" s="221"/>
      <c r="F745" s="219"/>
    </row>
    <row r="746" spans="1:6" x14ac:dyDescent="0.35">
      <c r="A746" s="218"/>
      <c r="B746" s="219"/>
      <c r="C746" s="219"/>
      <c r="D746" s="220"/>
      <c r="E746" s="221"/>
      <c r="F746" s="219"/>
    </row>
    <row r="747" spans="1:6" x14ac:dyDescent="0.35">
      <c r="A747" s="218"/>
      <c r="B747" s="219"/>
      <c r="C747" s="219"/>
      <c r="D747" s="220"/>
      <c r="E747" s="221"/>
      <c r="F747" s="219"/>
    </row>
    <row r="748" spans="1:6" x14ac:dyDescent="0.35">
      <c r="A748" s="218"/>
      <c r="B748" s="219"/>
      <c r="C748" s="219"/>
      <c r="D748" s="220"/>
      <c r="E748" s="221"/>
      <c r="F748" s="219"/>
    </row>
    <row r="749" spans="1:6" x14ac:dyDescent="0.35">
      <c r="A749" s="218"/>
      <c r="B749" s="219"/>
      <c r="C749" s="219"/>
      <c r="D749" s="220"/>
      <c r="E749" s="221"/>
      <c r="F749" s="219"/>
    </row>
    <row r="750" spans="1:6" x14ac:dyDescent="0.35">
      <c r="A750" s="218"/>
      <c r="B750" s="219"/>
      <c r="C750" s="219"/>
      <c r="D750" s="220"/>
      <c r="E750" s="221"/>
      <c r="F750" s="219"/>
    </row>
    <row r="751" spans="1:6" x14ac:dyDescent="0.35">
      <c r="A751" s="218"/>
      <c r="B751" s="219"/>
      <c r="C751" s="219"/>
      <c r="D751" s="220"/>
      <c r="E751" s="221"/>
      <c r="F751" s="219"/>
    </row>
    <row r="752" spans="1:6" x14ac:dyDescent="0.35">
      <c r="A752" s="218"/>
      <c r="B752" s="219"/>
      <c r="C752" s="219"/>
      <c r="D752" s="220"/>
      <c r="E752" s="221"/>
      <c r="F752" s="219"/>
    </row>
    <row r="753" spans="1:6" x14ac:dyDescent="0.35">
      <c r="A753" s="218"/>
      <c r="B753" s="219"/>
      <c r="C753" s="219"/>
      <c r="D753" s="220"/>
      <c r="E753" s="221"/>
      <c r="F753" s="219"/>
    </row>
    <row r="754" spans="1:6" x14ac:dyDescent="0.35">
      <c r="A754" s="218"/>
      <c r="B754" s="219"/>
      <c r="C754" s="219"/>
      <c r="D754" s="220"/>
      <c r="E754" s="221"/>
      <c r="F754" s="219"/>
    </row>
    <row r="755" spans="1:6" x14ac:dyDescent="0.35">
      <c r="A755" s="218"/>
      <c r="B755" s="219"/>
      <c r="C755" s="219"/>
      <c r="D755" s="220"/>
      <c r="E755" s="221"/>
      <c r="F755" s="219"/>
    </row>
    <row r="756" spans="1:6" x14ac:dyDescent="0.35">
      <c r="A756" s="218"/>
      <c r="B756" s="219"/>
      <c r="C756" s="219"/>
      <c r="D756" s="220"/>
      <c r="E756" s="221"/>
      <c r="F756" s="219"/>
    </row>
    <row r="757" spans="1:6" x14ac:dyDescent="0.35">
      <c r="A757" s="218"/>
      <c r="B757" s="219"/>
      <c r="C757" s="219"/>
      <c r="D757" s="220"/>
      <c r="E757" s="221"/>
      <c r="F757" s="219"/>
    </row>
    <row r="758" spans="1:6" x14ac:dyDescent="0.35">
      <c r="A758" s="218"/>
      <c r="B758" s="219"/>
      <c r="C758" s="219"/>
      <c r="D758" s="220"/>
      <c r="E758" s="221"/>
      <c r="F758" s="219"/>
    </row>
    <row r="759" spans="1:6" x14ac:dyDescent="0.35">
      <c r="A759" s="218"/>
      <c r="B759" s="219"/>
      <c r="C759" s="219"/>
      <c r="D759" s="220"/>
      <c r="E759" s="221"/>
      <c r="F759" s="219"/>
    </row>
    <row r="760" spans="1:6" x14ac:dyDescent="0.35">
      <c r="A760" s="218"/>
      <c r="B760" s="219"/>
      <c r="C760" s="219"/>
      <c r="D760" s="220"/>
      <c r="E760" s="221"/>
      <c r="F760" s="219"/>
    </row>
    <row r="761" spans="1:6" x14ac:dyDescent="0.35">
      <c r="A761" s="218"/>
      <c r="B761" s="219"/>
      <c r="C761" s="219"/>
      <c r="D761" s="220"/>
      <c r="E761" s="221"/>
      <c r="F761" s="219"/>
    </row>
    <row r="762" spans="1:6" x14ac:dyDescent="0.35">
      <c r="A762" s="218"/>
      <c r="B762" s="219"/>
      <c r="C762" s="219"/>
      <c r="D762" s="220"/>
      <c r="E762" s="221"/>
      <c r="F762" s="219"/>
    </row>
    <row r="763" spans="1:6" x14ac:dyDescent="0.35">
      <c r="A763" s="218"/>
      <c r="B763" s="219"/>
      <c r="C763" s="219"/>
      <c r="D763" s="220"/>
      <c r="E763" s="221"/>
      <c r="F763" s="219"/>
    </row>
    <row r="764" spans="1:6" x14ac:dyDescent="0.35">
      <c r="A764" s="218"/>
      <c r="B764" s="219"/>
      <c r="C764" s="219"/>
      <c r="D764" s="220"/>
      <c r="E764" s="221"/>
      <c r="F764" s="219"/>
    </row>
    <row r="765" spans="1:6" x14ac:dyDescent="0.35">
      <c r="A765" s="218"/>
      <c r="B765" s="219"/>
      <c r="C765" s="219"/>
      <c r="D765" s="220"/>
      <c r="E765" s="221"/>
      <c r="F765" s="219"/>
    </row>
    <row r="766" spans="1:6" x14ac:dyDescent="0.35">
      <c r="A766" s="218"/>
      <c r="B766" s="219"/>
      <c r="C766" s="219"/>
      <c r="D766" s="220"/>
      <c r="E766" s="221"/>
      <c r="F766" s="219"/>
    </row>
    <row r="767" spans="1:6" x14ac:dyDescent="0.35">
      <c r="A767" s="218"/>
      <c r="B767" s="219"/>
      <c r="C767" s="219"/>
      <c r="D767" s="220"/>
      <c r="E767" s="221"/>
      <c r="F767" s="219"/>
    </row>
    <row r="768" spans="1:6" x14ac:dyDescent="0.35">
      <c r="A768" s="218"/>
      <c r="B768" s="219"/>
      <c r="C768" s="219"/>
      <c r="D768" s="220"/>
      <c r="E768" s="221"/>
      <c r="F768" s="219"/>
    </row>
    <row r="769" spans="1:6" x14ac:dyDescent="0.35">
      <c r="A769" s="218"/>
      <c r="B769" s="219"/>
      <c r="C769" s="219"/>
      <c r="D769" s="220"/>
      <c r="E769" s="221"/>
      <c r="F769" s="219"/>
    </row>
    <row r="770" spans="1:6" x14ac:dyDescent="0.35">
      <c r="A770" s="218"/>
      <c r="B770" s="219"/>
      <c r="C770" s="219"/>
      <c r="D770" s="220"/>
      <c r="E770" s="221"/>
      <c r="F770" s="219"/>
    </row>
    <row r="771" spans="1:6" x14ac:dyDescent="0.35">
      <c r="A771" s="218"/>
      <c r="B771" s="219"/>
      <c r="C771" s="219"/>
      <c r="D771" s="220"/>
      <c r="E771" s="221"/>
      <c r="F771" s="219"/>
    </row>
    <row r="772" spans="1:6" x14ac:dyDescent="0.35">
      <c r="A772" s="218"/>
      <c r="B772" s="219"/>
      <c r="C772" s="219"/>
      <c r="D772" s="220"/>
      <c r="E772" s="221"/>
      <c r="F772" s="219"/>
    </row>
    <row r="773" spans="1:6" x14ac:dyDescent="0.35">
      <c r="A773" s="218"/>
      <c r="B773" s="219"/>
      <c r="C773" s="219"/>
      <c r="D773" s="220"/>
      <c r="E773" s="221"/>
      <c r="F773" s="219"/>
    </row>
    <row r="774" spans="1:6" x14ac:dyDescent="0.35">
      <c r="A774" s="218"/>
      <c r="B774" s="219"/>
      <c r="C774" s="219"/>
      <c r="D774" s="220"/>
      <c r="E774" s="221"/>
      <c r="F774" s="219"/>
    </row>
    <row r="775" spans="1:6" x14ac:dyDescent="0.35">
      <c r="A775" s="218"/>
      <c r="B775" s="219"/>
      <c r="C775" s="219"/>
      <c r="D775" s="220"/>
      <c r="E775" s="221"/>
      <c r="F775" s="219"/>
    </row>
    <row r="776" spans="1:6" x14ac:dyDescent="0.35">
      <c r="A776" s="218"/>
      <c r="B776" s="219"/>
      <c r="C776" s="219"/>
      <c r="D776" s="220"/>
      <c r="E776" s="221"/>
      <c r="F776" s="219"/>
    </row>
    <row r="777" spans="1:6" x14ac:dyDescent="0.35">
      <c r="A777" s="218"/>
      <c r="B777" s="219"/>
      <c r="C777" s="219"/>
      <c r="D777" s="220"/>
      <c r="E777" s="221"/>
      <c r="F777" s="219"/>
    </row>
    <row r="778" spans="1:6" x14ac:dyDescent="0.35">
      <c r="A778" s="218"/>
      <c r="B778" s="219"/>
      <c r="C778" s="219"/>
      <c r="D778" s="220"/>
      <c r="E778" s="221"/>
      <c r="F778" s="219"/>
    </row>
    <row r="779" spans="1:6" x14ac:dyDescent="0.35">
      <c r="A779" s="218"/>
      <c r="B779" s="219"/>
      <c r="C779" s="219"/>
      <c r="D779" s="220"/>
      <c r="E779" s="221"/>
      <c r="F779" s="219"/>
    </row>
    <row r="780" spans="1:6" x14ac:dyDescent="0.35">
      <c r="A780" s="218"/>
      <c r="B780" s="219"/>
      <c r="C780" s="219"/>
      <c r="D780" s="220"/>
      <c r="E780" s="221"/>
      <c r="F780" s="219"/>
    </row>
    <row r="781" spans="1:6" x14ac:dyDescent="0.35">
      <c r="A781" s="218"/>
      <c r="B781" s="219"/>
      <c r="C781" s="219"/>
      <c r="D781" s="220"/>
      <c r="E781" s="221"/>
      <c r="F781" s="219"/>
    </row>
    <row r="782" spans="1:6" x14ac:dyDescent="0.35">
      <c r="A782" s="218"/>
      <c r="B782" s="219"/>
      <c r="C782" s="219"/>
      <c r="D782" s="220"/>
      <c r="E782" s="221"/>
      <c r="F782" s="219"/>
    </row>
    <row r="783" spans="1:6" x14ac:dyDescent="0.35">
      <c r="A783" s="218"/>
      <c r="B783" s="219"/>
      <c r="C783" s="219"/>
      <c r="D783" s="220"/>
      <c r="E783" s="221"/>
      <c r="F783" s="219"/>
    </row>
    <row r="784" spans="1:6" x14ac:dyDescent="0.35">
      <c r="A784" s="218"/>
      <c r="B784" s="219"/>
      <c r="C784" s="219"/>
      <c r="D784" s="220"/>
      <c r="E784" s="221"/>
      <c r="F784" s="219"/>
    </row>
    <row r="785" spans="1:6" x14ac:dyDescent="0.35">
      <c r="A785" s="218"/>
      <c r="B785" s="219"/>
      <c r="C785" s="219"/>
      <c r="D785" s="220"/>
      <c r="E785" s="221"/>
      <c r="F785" s="219"/>
    </row>
    <row r="786" spans="1:6" x14ac:dyDescent="0.35">
      <c r="A786" s="218"/>
      <c r="B786" s="219"/>
      <c r="C786" s="219"/>
      <c r="D786" s="220"/>
      <c r="E786" s="221"/>
      <c r="F786" s="219"/>
    </row>
    <row r="787" spans="1:6" x14ac:dyDescent="0.35">
      <c r="A787" s="218"/>
      <c r="B787" s="219"/>
      <c r="C787" s="219"/>
      <c r="D787" s="220"/>
      <c r="E787" s="221"/>
      <c r="F787" s="219"/>
    </row>
    <row r="788" spans="1:6" x14ac:dyDescent="0.35">
      <c r="A788" s="218"/>
      <c r="B788" s="219"/>
      <c r="C788" s="219"/>
      <c r="D788" s="220"/>
      <c r="E788" s="221"/>
      <c r="F788" s="219"/>
    </row>
    <row r="789" spans="1:6" x14ac:dyDescent="0.35">
      <c r="A789" s="218"/>
      <c r="B789" s="219"/>
      <c r="C789" s="219"/>
      <c r="D789" s="220"/>
      <c r="E789" s="221"/>
      <c r="F789" s="219"/>
    </row>
    <row r="790" spans="1:6" x14ac:dyDescent="0.35">
      <c r="A790" s="218"/>
      <c r="B790" s="219"/>
      <c r="C790" s="219"/>
      <c r="D790" s="220"/>
      <c r="E790" s="221"/>
      <c r="F790" s="219"/>
    </row>
    <row r="791" spans="1:6" x14ac:dyDescent="0.35">
      <c r="A791" s="218"/>
      <c r="B791" s="219"/>
      <c r="C791" s="219"/>
      <c r="D791" s="220"/>
      <c r="E791" s="221"/>
      <c r="F791" s="219"/>
    </row>
    <row r="792" spans="1:6" x14ac:dyDescent="0.35">
      <c r="A792" s="218"/>
      <c r="B792" s="219"/>
      <c r="C792" s="219"/>
      <c r="D792" s="220"/>
      <c r="E792" s="221"/>
      <c r="F792" s="219"/>
    </row>
    <row r="793" spans="1:6" x14ac:dyDescent="0.35">
      <c r="A793" s="218"/>
      <c r="B793" s="219"/>
      <c r="C793" s="219"/>
      <c r="D793" s="220"/>
      <c r="E793" s="221"/>
      <c r="F793" s="219"/>
    </row>
    <row r="794" spans="1:6" x14ac:dyDescent="0.35">
      <c r="A794" s="218"/>
      <c r="B794" s="219"/>
      <c r="C794" s="219"/>
      <c r="D794" s="220"/>
      <c r="E794" s="221"/>
      <c r="F794" s="219"/>
    </row>
    <row r="795" spans="1:6" x14ac:dyDescent="0.35">
      <c r="A795" s="218"/>
      <c r="B795" s="219"/>
      <c r="C795" s="219"/>
      <c r="D795" s="220"/>
      <c r="E795" s="221"/>
      <c r="F795" s="219"/>
    </row>
    <row r="796" spans="1:6" x14ac:dyDescent="0.35">
      <c r="A796" s="218"/>
      <c r="B796" s="219"/>
      <c r="C796" s="219"/>
      <c r="D796" s="220"/>
      <c r="E796" s="221"/>
      <c r="F796" s="219"/>
    </row>
    <row r="797" spans="1:6" x14ac:dyDescent="0.35">
      <c r="A797" s="218"/>
      <c r="B797" s="219"/>
      <c r="C797" s="219"/>
      <c r="D797" s="220"/>
      <c r="E797" s="221"/>
      <c r="F797" s="219"/>
    </row>
    <row r="798" spans="1:6" x14ac:dyDescent="0.35">
      <c r="A798" s="218"/>
      <c r="B798" s="219"/>
      <c r="C798" s="219"/>
      <c r="D798" s="220"/>
      <c r="E798" s="221"/>
      <c r="F798" s="219"/>
    </row>
    <row r="799" spans="1:6" x14ac:dyDescent="0.35">
      <c r="A799" s="218"/>
      <c r="B799" s="219"/>
      <c r="C799" s="219"/>
      <c r="D799" s="220"/>
      <c r="E799" s="221"/>
      <c r="F799" s="219"/>
    </row>
    <row r="800" spans="1:6" x14ac:dyDescent="0.35">
      <c r="A800" s="218"/>
      <c r="B800" s="219"/>
      <c r="C800" s="219"/>
      <c r="D800" s="220"/>
      <c r="E800" s="221"/>
      <c r="F800" s="219"/>
    </row>
    <row r="801" spans="1:6" x14ac:dyDescent="0.35">
      <c r="A801" s="218"/>
      <c r="B801" s="219"/>
      <c r="C801" s="219"/>
      <c r="D801" s="220"/>
      <c r="E801" s="221"/>
      <c r="F801" s="219"/>
    </row>
    <row r="802" spans="1:6" x14ac:dyDescent="0.35">
      <c r="A802" s="218"/>
      <c r="B802" s="219"/>
      <c r="C802" s="219"/>
      <c r="D802" s="220"/>
      <c r="E802" s="221"/>
      <c r="F802" s="219"/>
    </row>
    <row r="803" spans="1:6" x14ac:dyDescent="0.35">
      <c r="A803" s="218"/>
      <c r="B803" s="219"/>
      <c r="C803" s="219"/>
      <c r="D803" s="220"/>
      <c r="E803" s="221"/>
      <c r="F803" s="219"/>
    </row>
    <row r="804" spans="1:6" x14ac:dyDescent="0.35">
      <c r="A804" s="218"/>
      <c r="B804" s="219"/>
      <c r="C804" s="219"/>
      <c r="D804" s="220"/>
      <c r="E804" s="221"/>
      <c r="F804" s="219"/>
    </row>
    <row r="805" spans="1:6" x14ac:dyDescent="0.35">
      <c r="A805" s="218"/>
      <c r="B805" s="219"/>
      <c r="C805" s="219"/>
      <c r="D805" s="220"/>
      <c r="E805" s="221"/>
      <c r="F805" s="219"/>
    </row>
    <row r="806" spans="1:6" x14ac:dyDescent="0.35">
      <c r="A806" s="218"/>
      <c r="B806" s="219"/>
      <c r="C806" s="219"/>
      <c r="D806" s="220"/>
      <c r="E806" s="221"/>
      <c r="F806" s="219"/>
    </row>
    <row r="807" spans="1:6" x14ac:dyDescent="0.35">
      <c r="A807" s="218"/>
      <c r="B807" s="219"/>
      <c r="C807" s="219"/>
      <c r="D807" s="220"/>
      <c r="E807" s="221"/>
      <c r="F807" s="219"/>
    </row>
    <row r="808" spans="1:6" x14ac:dyDescent="0.35">
      <c r="A808" s="218"/>
      <c r="B808" s="219"/>
      <c r="C808" s="219"/>
      <c r="D808" s="220"/>
      <c r="E808" s="221"/>
      <c r="F808" s="219"/>
    </row>
    <row r="809" spans="1:6" x14ac:dyDescent="0.35">
      <c r="A809" s="218"/>
      <c r="B809" s="219"/>
      <c r="C809" s="219"/>
      <c r="D809" s="220"/>
      <c r="E809" s="221"/>
      <c r="F809" s="219"/>
    </row>
    <row r="810" spans="1:6" x14ac:dyDescent="0.35">
      <c r="A810" s="218"/>
      <c r="B810" s="219"/>
      <c r="C810" s="219"/>
      <c r="D810" s="220"/>
      <c r="E810" s="221"/>
      <c r="F810" s="219"/>
    </row>
    <row r="811" spans="1:6" x14ac:dyDescent="0.35">
      <c r="A811" s="218"/>
      <c r="B811" s="219"/>
      <c r="C811" s="219"/>
      <c r="D811" s="220"/>
      <c r="E811" s="221"/>
      <c r="F811" s="219"/>
    </row>
    <row r="812" spans="1:6" x14ac:dyDescent="0.35">
      <c r="A812" s="218"/>
      <c r="B812" s="219"/>
      <c r="C812" s="219"/>
      <c r="D812" s="220"/>
      <c r="E812" s="221"/>
      <c r="F812" s="219"/>
    </row>
    <row r="813" spans="1:6" x14ac:dyDescent="0.35">
      <c r="A813" s="218"/>
      <c r="B813" s="219"/>
      <c r="C813" s="219"/>
      <c r="D813" s="220"/>
      <c r="E813" s="221"/>
      <c r="F813" s="219"/>
    </row>
    <row r="814" spans="1:6" x14ac:dyDescent="0.35">
      <c r="A814" s="218"/>
      <c r="B814" s="219"/>
      <c r="C814" s="219"/>
      <c r="D814" s="220"/>
      <c r="E814" s="221"/>
      <c r="F814" s="219"/>
    </row>
    <row r="815" spans="1:6" x14ac:dyDescent="0.35">
      <c r="A815" s="218"/>
      <c r="B815" s="219"/>
      <c r="C815" s="219"/>
      <c r="D815" s="220"/>
      <c r="E815" s="221"/>
      <c r="F815" s="219"/>
    </row>
    <row r="816" spans="1:6" x14ac:dyDescent="0.35">
      <c r="A816" s="218"/>
      <c r="B816" s="219"/>
      <c r="C816" s="219"/>
      <c r="D816" s="220"/>
      <c r="E816" s="221"/>
      <c r="F816" s="219"/>
    </row>
    <row r="817" spans="1:6" x14ac:dyDescent="0.35">
      <c r="A817" s="218"/>
      <c r="B817" s="219"/>
      <c r="C817" s="219"/>
      <c r="D817" s="220"/>
      <c r="E817" s="221"/>
      <c r="F817" s="219"/>
    </row>
    <row r="818" spans="1:6" x14ac:dyDescent="0.35">
      <c r="A818" s="218"/>
      <c r="B818" s="219"/>
      <c r="C818" s="219"/>
      <c r="D818" s="220"/>
      <c r="E818" s="221"/>
      <c r="F818" s="219"/>
    </row>
    <row r="819" spans="1:6" x14ac:dyDescent="0.35">
      <c r="A819" s="218"/>
      <c r="B819" s="219"/>
      <c r="C819" s="219"/>
      <c r="D819" s="220"/>
      <c r="E819" s="221"/>
      <c r="F819" s="219"/>
    </row>
    <row r="820" spans="1:6" x14ac:dyDescent="0.35">
      <c r="A820" s="218"/>
      <c r="B820" s="219"/>
      <c r="C820" s="219"/>
      <c r="D820" s="220"/>
      <c r="E820" s="221"/>
      <c r="F820" s="219"/>
    </row>
    <row r="821" spans="1:6" x14ac:dyDescent="0.35">
      <c r="A821" s="218"/>
      <c r="B821" s="219"/>
      <c r="C821" s="219"/>
      <c r="D821" s="220"/>
      <c r="E821" s="221"/>
      <c r="F821" s="219"/>
    </row>
    <row r="822" spans="1:6" x14ac:dyDescent="0.35">
      <c r="A822" s="218"/>
      <c r="B822" s="219"/>
      <c r="C822" s="219"/>
      <c r="D822" s="220"/>
      <c r="E822" s="221"/>
      <c r="F822" s="219"/>
    </row>
    <row r="823" spans="1:6" x14ac:dyDescent="0.35">
      <c r="A823" s="218"/>
      <c r="B823" s="219"/>
      <c r="C823" s="219"/>
      <c r="D823" s="220"/>
      <c r="E823" s="221"/>
      <c r="F823" s="219"/>
    </row>
    <row r="824" spans="1:6" x14ac:dyDescent="0.35">
      <c r="A824" s="218"/>
      <c r="B824" s="219"/>
      <c r="C824" s="219"/>
      <c r="D824" s="220"/>
      <c r="E824" s="221"/>
      <c r="F824" s="219"/>
    </row>
    <row r="825" spans="1:6" x14ac:dyDescent="0.35">
      <c r="A825" s="218"/>
      <c r="B825" s="219"/>
      <c r="C825" s="219"/>
      <c r="D825" s="220"/>
      <c r="E825" s="221"/>
      <c r="F825" s="219"/>
    </row>
    <row r="826" spans="1:6" x14ac:dyDescent="0.35">
      <c r="A826" s="218"/>
      <c r="B826" s="219"/>
      <c r="C826" s="219"/>
      <c r="D826" s="220"/>
      <c r="E826" s="221"/>
      <c r="F826" s="219"/>
    </row>
    <row r="827" spans="1:6" x14ac:dyDescent="0.35">
      <c r="A827" s="218"/>
      <c r="B827" s="219"/>
      <c r="C827" s="219"/>
      <c r="D827" s="220"/>
      <c r="E827" s="221"/>
      <c r="F827" s="219"/>
    </row>
    <row r="828" spans="1:6" x14ac:dyDescent="0.35">
      <c r="A828" s="218"/>
      <c r="B828" s="219"/>
      <c r="C828" s="219"/>
      <c r="D828" s="220"/>
      <c r="E828" s="221"/>
      <c r="F828" s="219"/>
    </row>
    <row r="829" spans="1:6" x14ac:dyDescent="0.35">
      <c r="A829" s="218"/>
      <c r="B829" s="219"/>
      <c r="C829" s="219"/>
      <c r="D829" s="220"/>
      <c r="E829" s="221"/>
      <c r="F829" s="219"/>
    </row>
    <row r="830" spans="1:6" x14ac:dyDescent="0.35">
      <c r="A830" s="218"/>
      <c r="B830" s="219"/>
      <c r="C830" s="219"/>
      <c r="D830" s="220"/>
      <c r="E830" s="221"/>
      <c r="F830" s="219"/>
    </row>
    <row r="831" spans="1:6" x14ac:dyDescent="0.35">
      <c r="A831" s="218"/>
      <c r="B831" s="219"/>
      <c r="C831" s="219"/>
      <c r="D831" s="220"/>
      <c r="E831" s="221"/>
      <c r="F831" s="219"/>
    </row>
    <row r="832" spans="1:6" x14ac:dyDescent="0.35">
      <c r="A832" s="218"/>
      <c r="B832" s="219"/>
      <c r="C832" s="219"/>
      <c r="D832" s="220"/>
      <c r="E832" s="221"/>
      <c r="F832" s="219"/>
    </row>
    <row r="833" spans="1:6" x14ac:dyDescent="0.35">
      <c r="A833" s="218"/>
      <c r="B833" s="219"/>
      <c r="C833" s="219"/>
      <c r="D833" s="220"/>
      <c r="E833" s="221"/>
      <c r="F833" s="219"/>
    </row>
    <row r="834" spans="1:6" x14ac:dyDescent="0.35">
      <c r="A834" s="218"/>
      <c r="B834" s="219"/>
      <c r="C834" s="219"/>
      <c r="D834" s="220"/>
      <c r="E834" s="221"/>
      <c r="F834" s="219"/>
    </row>
    <row r="835" spans="1:6" x14ac:dyDescent="0.35">
      <c r="A835" s="218"/>
      <c r="B835" s="219"/>
      <c r="C835" s="219"/>
      <c r="D835" s="220"/>
      <c r="E835" s="221"/>
      <c r="F835" s="219"/>
    </row>
    <row r="836" spans="1:6" x14ac:dyDescent="0.35">
      <c r="A836" s="218"/>
      <c r="B836" s="219"/>
      <c r="C836" s="219"/>
      <c r="D836" s="220"/>
      <c r="E836" s="221"/>
      <c r="F836" s="219"/>
    </row>
    <row r="837" spans="1:6" x14ac:dyDescent="0.35">
      <c r="A837" s="218"/>
      <c r="B837" s="219"/>
      <c r="C837" s="219"/>
      <c r="D837" s="220"/>
      <c r="E837" s="221"/>
      <c r="F837" s="219"/>
    </row>
    <row r="838" spans="1:6" x14ac:dyDescent="0.35">
      <c r="A838" s="218"/>
      <c r="B838" s="219"/>
      <c r="C838" s="219"/>
      <c r="D838" s="220"/>
      <c r="E838" s="221"/>
      <c r="F838" s="219"/>
    </row>
    <row r="839" spans="1:6" x14ac:dyDescent="0.35">
      <c r="A839" s="218"/>
      <c r="B839" s="219"/>
      <c r="C839" s="219"/>
      <c r="D839" s="220"/>
      <c r="E839" s="221"/>
      <c r="F839" s="219"/>
    </row>
    <row r="840" spans="1:6" x14ac:dyDescent="0.35">
      <c r="A840" s="218"/>
      <c r="B840" s="219"/>
      <c r="C840" s="219"/>
      <c r="D840" s="220"/>
      <c r="E840" s="221"/>
      <c r="F840" s="219"/>
    </row>
    <row r="841" spans="1:6" x14ac:dyDescent="0.35">
      <c r="A841" s="218"/>
      <c r="B841" s="219"/>
      <c r="C841" s="219"/>
      <c r="D841" s="220"/>
      <c r="E841" s="221"/>
      <c r="F841" s="219"/>
    </row>
    <row r="842" spans="1:6" x14ac:dyDescent="0.35">
      <c r="A842" s="218"/>
      <c r="B842" s="219"/>
      <c r="C842" s="219"/>
      <c r="D842" s="220"/>
      <c r="E842" s="221"/>
      <c r="F842" s="219"/>
    </row>
    <row r="843" spans="1:6" x14ac:dyDescent="0.35">
      <c r="A843" s="218"/>
      <c r="B843" s="219"/>
      <c r="C843" s="219"/>
      <c r="D843" s="220"/>
      <c r="E843" s="221"/>
      <c r="F843" s="219"/>
    </row>
    <row r="844" spans="1:6" x14ac:dyDescent="0.35">
      <c r="A844" s="218"/>
      <c r="B844" s="219"/>
      <c r="C844" s="219"/>
      <c r="D844" s="220"/>
      <c r="E844" s="221"/>
      <c r="F844" s="219"/>
    </row>
    <row r="845" spans="1:6" x14ac:dyDescent="0.35">
      <c r="A845" s="218"/>
      <c r="B845" s="219"/>
      <c r="C845" s="219"/>
      <c r="D845" s="220"/>
      <c r="E845" s="221"/>
      <c r="F845" s="219"/>
    </row>
    <row r="846" spans="1:6" x14ac:dyDescent="0.35">
      <c r="A846" s="218"/>
      <c r="B846" s="219"/>
      <c r="C846" s="219"/>
      <c r="D846" s="220"/>
      <c r="E846" s="221"/>
      <c r="F846" s="219"/>
    </row>
    <row r="847" spans="1:6" x14ac:dyDescent="0.35">
      <c r="A847" s="218"/>
      <c r="B847" s="219"/>
      <c r="C847" s="219"/>
      <c r="D847" s="220"/>
      <c r="E847" s="221"/>
      <c r="F847" s="219"/>
    </row>
    <row r="848" spans="1:6" x14ac:dyDescent="0.35">
      <c r="A848" s="218"/>
      <c r="B848" s="219"/>
      <c r="C848" s="219"/>
      <c r="D848" s="220"/>
      <c r="E848" s="221"/>
      <c r="F848" s="219"/>
    </row>
    <row r="849" spans="1:6" x14ac:dyDescent="0.35">
      <c r="A849" s="218"/>
      <c r="B849" s="219"/>
      <c r="C849" s="219"/>
      <c r="D849" s="220"/>
      <c r="E849" s="221"/>
      <c r="F849" s="219"/>
    </row>
    <row r="850" spans="1:6" x14ac:dyDescent="0.35">
      <c r="A850" s="218"/>
      <c r="B850" s="219"/>
      <c r="C850" s="219"/>
      <c r="D850" s="220"/>
      <c r="E850" s="221"/>
      <c r="F850" s="219"/>
    </row>
    <row r="851" spans="1:6" x14ac:dyDescent="0.35">
      <c r="A851" s="218"/>
      <c r="B851" s="219"/>
      <c r="C851" s="219"/>
      <c r="D851" s="220"/>
      <c r="E851" s="221"/>
      <c r="F851" s="219"/>
    </row>
    <row r="852" spans="1:6" x14ac:dyDescent="0.35">
      <c r="A852" s="218"/>
      <c r="B852" s="219"/>
      <c r="C852" s="219"/>
      <c r="D852" s="220"/>
      <c r="E852" s="221"/>
      <c r="F852" s="219"/>
    </row>
    <row r="853" spans="1:6" x14ac:dyDescent="0.35">
      <c r="A853" s="218"/>
      <c r="B853" s="219"/>
      <c r="C853" s="219"/>
      <c r="D853" s="220"/>
      <c r="E853" s="221"/>
      <c r="F853" s="219"/>
    </row>
    <row r="854" spans="1:6" x14ac:dyDescent="0.35">
      <c r="A854" s="218"/>
      <c r="B854" s="219"/>
      <c r="C854" s="219"/>
      <c r="D854" s="220"/>
      <c r="E854" s="221"/>
      <c r="F854" s="219"/>
    </row>
    <row r="855" spans="1:6" x14ac:dyDescent="0.35">
      <c r="A855" s="218"/>
      <c r="B855" s="219"/>
      <c r="C855" s="219"/>
      <c r="D855" s="220"/>
      <c r="E855" s="221"/>
      <c r="F855" s="219"/>
    </row>
    <row r="856" spans="1:6" x14ac:dyDescent="0.35">
      <c r="A856" s="218"/>
      <c r="B856" s="219"/>
      <c r="C856" s="219"/>
      <c r="D856" s="220"/>
      <c r="E856" s="221"/>
      <c r="F856" s="219"/>
    </row>
    <row r="857" spans="1:6" x14ac:dyDescent="0.35">
      <c r="A857" s="218"/>
      <c r="B857" s="219"/>
      <c r="C857" s="219"/>
      <c r="D857" s="220"/>
      <c r="E857" s="221"/>
      <c r="F857" s="219"/>
    </row>
    <row r="858" spans="1:6" x14ac:dyDescent="0.35">
      <c r="A858" s="218"/>
      <c r="B858" s="219"/>
      <c r="C858" s="219"/>
      <c r="D858" s="220"/>
      <c r="E858" s="221"/>
      <c r="F858" s="219"/>
    </row>
    <row r="859" spans="1:6" x14ac:dyDescent="0.35">
      <c r="A859" s="218"/>
      <c r="B859" s="219"/>
      <c r="C859" s="219"/>
      <c r="D859" s="220"/>
      <c r="E859" s="221"/>
      <c r="F859" s="219"/>
    </row>
    <row r="860" spans="1:6" x14ac:dyDescent="0.35">
      <c r="A860" s="218"/>
      <c r="B860" s="219"/>
      <c r="C860" s="219"/>
      <c r="D860" s="220"/>
      <c r="E860" s="221"/>
      <c r="F860" s="219"/>
    </row>
    <row r="861" spans="1:6" x14ac:dyDescent="0.35">
      <c r="A861" s="218"/>
      <c r="B861" s="219"/>
      <c r="C861" s="219"/>
      <c r="D861" s="220"/>
      <c r="E861" s="221"/>
      <c r="F861" s="219"/>
    </row>
    <row r="862" spans="1:6" x14ac:dyDescent="0.35">
      <c r="A862" s="218"/>
      <c r="B862" s="219"/>
      <c r="C862" s="219"/>
      <c r="D862" s="220"/>
      <c r="E862" s="221"/>
      <c r="F862" s="219"/>
    </row>
    <row r="863" spans="1:6" x14ac:dyDescent="0.35">
      <c r="A863" s="218"/>
      <c r="B863" s="219"/>
      <c r="C863" s="219"/>
      <c r="D863" s="220"/>
      <c r="E863" s="221"/>
      <c r="F863" s="219"/>
    </row>
    <row r="864" spans="1:6" x14ac:dyDescent="0.35">
      <c r="A864" s="218"/>
      <c r="B864" s="219"/>
      <c r="C864" s="219"/>
      <c r="D864" s="220"/>
      <c r="E864" s="221"/>
      <c r="F864" s="219"/>
    </row>
    <row r="865" spans="1:6" x14ac:dyDescent="0.35">
      <c r="A865" s="218"/>
      <c r="B865" s="219"/>
      <c r="C865" s="219"/>
      <c r="D865" s="220"/>
      <c r="E865" s="221"/>
      <c r="F865" s="219"/>
    </row>
    <row r="866" spans="1:6" x14ac:dyDescent="0.35">
      <c r="A866" s="218"/>
      <c r="B866" s="219"/>
      <c r="C866" s="219"/>
      <c r="D866" s="220"/>
      <c r="E866" s="221"/>
      <c r="F866" s="219"/>
    </row>
    <row r="867" spans="1:6" x14ac:dyDescent="0.35">
      <c r="A867" s="218"/>
      <c r="B867" s="219"/>
      <c r="C867" s="219"/>
      <c r="D867" s="220"/>
      <c r="E867" s="221"/>
      <c r="F867" s="219"/>
    </row>
    <row r="868" spans="1:6" x14ac:dyDescent="0.35">
      <c r="A868" s="218"/>
      <c r="B868" s="219"/>
      <c r="C868" s="219"/>
      <c r="D868" s="220"/>
      <c r="E868" s="221"/>
      <c r="F868" s="219"/>
    </row>
    <row r="869" spans="1:6" x14ac:dyDescent="0.35">
      <c r="A869" s="218"/>
      <c r="B869" s="219"/>
      <c r="C869" s="219"/>
      <c r="D869" s="220"/>
      <c r="E869" s="221"/>
      <c r="F869" s="219"/>
    </row>
    <row r="870" spans="1:6" x14ac:dyDescent="0.35">
      <c r="A870" s="218"/>
      <c r="B870" s="219"/>
      <c r="C870" s="219"/>
      <c r="D870" s="220"/>
      <c r="E870" s="221"/>
      <c r="F870" s="219"/>
    </row>
    <row r="871" spans="1:6" x14ac:dyDescent="0.35">
      <c r="A871" s="218"/>
      <c r="B871" s="219"/>
      <c r="C871" s="219"/>
      <c r="D871" s="220"/>
      <c r="E871" s="221"/>
      <c r="F871" s="219"/>
    </row>
    <row r="872" spans="1:6" x14ac:dyDescent="0.35">
      <c r="A872" s="218"/>
      <c r="B872" s="219"/>
      <c r="C872" s="219"/>
      <c r="D872" s="220"/>
      <c r="E872" s="221"/>
      <c r="F872" s="219"/>
    </row>
    <row r="873" spans="1:6" x14ac:dyDescent="0.35">
      <c r="A873" s="218"/>
      <c r="B873" s="219"/>
      <c r="C873" s="219"/>
      <c r="D873" s="220"/>
      <c r="E873" s="221"/>
      <c r="F873" s="219"/>
    </row>
    <row r="874" spans="1:6" x14ac:dyDescent="0.35">
      <c r="A874" s="218"/>
      <c r="B874" s="219"/>
      <c r="C874" s="219"/>
      <c r="D874" s="220"/>
      <c r="E874" s="221"/>
      <c r="F874" s="219"/>
    </row>
    <row r="875" spans="1:6" x14ac:dyDescent="0.35">
      <c r="A875" s="218"/>
      <c r="B875" s="219"/>
      <c r="C875" s="219"/>
      <c r="D875" s="220"/>
      <c r="E875" s="221"/>
      <c r="F875" s="219"/>
    </row>
    <row r="876" spans="1:6" x14ac:dyDescent="0.35">
      <c r="A876" s="218"/>
      <c r="B876" s="219"/>
      <c r="C876" s="219"/>
      <c r="D876" s="220"/>
      <c r="E876" s="221"/>
      <c r="F876" s="219"/>
    </row>
    <row r="877" spans="1:6" x14ac:dyDescent="0.35">
      <c r="A877" s="218"/>
      <c r="B877" s="219"/>
      <c r="C877" s="219"/>
      <c r="D877" s="220"/>
      <c r="E877" s="221"/>
      <c r="F877" s="219"/>
    </row>
    <row r="878" spans="1:6" x14ac:dyDescent="0.35">
      <c r="A878" s="218"/>
      <c r="B878" s="219"/>
      <c r="C878" s="219"/>
      <c r="D878" s="220"/>
      <c r="E878" s="221"/>
      <c r="F878" s="219"/>
    </row>
    <row r="879" spans="1:6" x14ac:dyDescent="0.35">
      <c r="A879" s="218"/>
      <c r="B879" s="219"/>
      <c r="C879" s="219"/>
      <c r="D879" s="220"/>
      <c r="E879" s="221"/>
      <c r="F879" s="219"/>
    </row>
    <row r="880" spans="1:6" x14ac:dyDescent="0.35">
      <c r="A880" s="218"/>
      <c r="B880" s="219"/>
      <c r="C880" s="219"/>
      <c r="D880" s="220"/>
      <c r="E880" s="221"/>
      <c r="F880" s="219"/>
    </row>
    <row r="881" spans="1:6" x14ac:dyDescent="0.35">
      <c r="A881" s="218"/>
      <c r="B881" s="219"/>
      <c r="C881" s="219"/>
      <c r="D881" s="220"/>
      <c r="E881" s="221"/>
      <c r="F881" s="219"/>
    </row>
    <row r="882" spans="1:6" x14ac:dyDescent="0.35">
      <c r="A882" s="218"/>
      <c r="B882" s="219"/>
      <c r="C882" s="219"/>
      <c r="D882" s="220"/>
      <c r="E882" s="221"/>
      <c r="F882" s="219"/>
    </row>
    <row r="883" spans="1:6" x14ac:dyDescent="0.35">
      <c r="A883" s="218"/>
      <c r="B883" s="219"/>
      <c r="C883" s="219"/>
      <c r="D883" s="220"/>
      <c r="E883" s="221"/>
      <c r="F883" s="219"/>
    </row>
    <row r="884" spans="1:6" x14ac:dyDescent="0.35">
      <c r="A884" s="218"/>
      <c r="B884" s="219"/>
      <c r="C884" s="219"/>
      <c r="D884" s="220"/>
      <c r="E884" s="221"/>
      <c r="F884" s="219"/>
    </row>
    <row r="885" spans="1:6" x14ac:dyDescent="0.35">
      <c r="A885" s="218"/>
      <c r="B885" s="219"/>
      <c r="C885" s="219"/>
      <c r="D885" s="220"/>
      <c r="E885" s="221"/>
      <c r="F885" s="219"/>
    </row>
    <row r="886" spans="1:6" x14ac:dyDescent="0.35">
      <c r="A886" s="218"/>
      <c r="B886" s="219"/>
      <c r="C886" s="219"/>
      <c r="D886" s="220"/>
      <c r="E886" s="221"/>
      <c r="F886" s="219"/>
    </row>
    <row r="887" spans="1:6" x14ac:dyDescent="0.35">
      <c r="A887" s="218"/>
      <c r="B887" s="219"/>
      <c r="C887" s="219"/>
      <c r="D887" s="220"/>
      <c r="E887" s="221"/>
      <c r="F887" s="219"/>
    </row>
    <row r="888" spans="1:6" x14ac:dyDescent="0.35">
      <c r="A888" s="218"/>
      <c r="B888" s="219"/>
      <c r="C888" s="219"/>
      <c r="D888" s="220"/>
      <c r="E888" s="221"/>
      <c r="F888" s="219"/>
    </row>
    <row r="889" spans="1:6" x14ac:dyDescent="0.35">
      <c r="A889" s="218"/>
      <c r="B889" s="219"/>
      <c r="C889" s="219"/>
      <c r="D889" s="220"/>
      <c r="E889" s="221"/>
      <c r="F889" s="219"/>
    </row>
    <row r="890" spans="1:6" x14ac:dyDescent="0.35">
      <c r="A890" s="218"/>
      <c r="B890" s="219"/>
      <c r="C890" s="219"/>
      <c r="D890" s="220"/>
      <c r="E890" s="221"/>
      <c r="F890" s="219"/>
    </row>
    <row r="891" spans="1:6" x14ac:dyDescent="0.35">
      <c r="A891" s="218"/>
      <c r="B891" s="219"/>
      <c r="C891" s="219"/>
      <c r="D891" s="220"/>
      <c r="E891" s="221"/>
      <c r="F891" s="219"/>
    </row>
    <row r="892" spans="1:6" x14ac:dyDescent="0.35">
      <c r="A892" s="218"/>
      <c r="B892" s="219"/>
      <c r="C892" s="219"/>
      <c r="D892" s="220"/>
      <c r="E892" s="221"/>
      <c r="F892" s="219"/>
    </row>
    <row r="893" spans="1:6" x14ac:dyDescent="0.35">
      <c r="A893" s="218"/>
      <c r="B893" s="219"/>
      <c r="C893" s="219"/>
      <c r="D893" s="220"/>
      <c r="E893" s="221"/>
      <c r="F893" s="219"/>
    </row>
    <row r="894" spans="1:6" x14ac:dyDescent="0.35">
      <c r="A894" s="218"/>
      <c r="B894" s="219"/>
      <c r="C894" s="219"/>
      <c r="D894" s="220"/>
      <c r="E894" s="221"/>
      <c r="F894" s="219"/>
    </row>
    <row r="895" spans="1:6" x14ac:dyDescent="0.35">
      <c r="A895" s="218"/>
      <c r="B895" s="219"/>
      <c r="C895" s="219"/>
      <c r="D895" s="220"/>
      <c r="E895" s="221"/>
      <c r="F895" s="219"/>
    </row>
    <row r="896" spans="1:6" x14ac:dyDescent="0.35">
      <c r="A896" s="218"/>
      <c r="B896" s="219"/>
      <c r="C896" s="219"/>
      <c r="D896" s="220"/>
      <c r="E896" s="221"/>
      <c r="F896" s="219"/>
    </row>
    <row r="897" spans="1:6" x14ac:dyDescent="0.35">
      <c r="A897" s="218"/>
      <c r="B897" s="219"/>
      <c r="C897" s="219"/>
      <c r="D897" s="220"/>
      <c r="E897" s="221"/>
      <c r="F897" s="219"/>
    </row>
    <row r="898" spans="1:6" x14ac:dyDescent="0.35">
      <c r="A898" s="218"/>
      <c r="B898" s="219"/>
      <c r="C898" s="219"/>
      <c r="D898" s="220"/>
      <c r="E898" s="221"/>
      <c r="F898" s="219"/>
    </row>
    <row r="899" spans="1:6" x14ac:dyDescent="0.35">
      <c r="A899" s="218"/>
      <c r="B899" s="219"/>
      <c r="C899" s="219"/>
      <c r="D899" s="220"/>
      <c r="E899" s="221"/>
      <c r="F899" s="219"/>
    </row>
    <row r="900" spans="1:6" x14ac:dyDescent="0.35">
      <c r="A900" s="218"/>
      <c r="B900" s="219"/>
      <c r="C900" s="219"/>
      <c r="D900" s="220"/>
      <c r="E900" s="221"/>
      <c r="F900" s="219"/>
    </row>
    <row r="901" spans="1:6" x14ac:dyDescent="0.35">
      <c r="A901" s="218"/>
      <c r="B901" s="219"/>
      <c r="C901" s="219"/>
      <c r="D901" s="220"/>
      <c r="E901" s="221"/>
      <c r="F901" s="219"/>
    </row>
    <row r="902" spans="1:6" x14ac:dyDescent="0.35">
      <c r="A902" s="218"/>
      <c r="B902" s="219"/>
      <c r="C902" s="219"/>
      <c r="D902" s="220"/>
      <c r="E902" s="221"/>
      <c r="F902" s="219"/>
    </row>
    <row r="903" spans="1:6" x14ac:dyDescent="0.35">
      <c r="A903" s="218"/>
      <c r="B903" s="219"/>
      <c r="C903" s="219"/>
      <c r="D903" s="220"/>
      <c r="E903" s="221"/>
      <c r="F903" s="219"/>
    </row>
    <row r="904" spans="1:6" x14ac:dyDescent="0.35">
      <c r="A904" s="218"/>
      <c r="B904" s="219"/>
      <c r="C904" s="219"/>
      <c r="D904" s="220"/>
      <c r="E904" s="221"/>
      <c r="F904" s="219"/>
    </row>
    <row r="905" spans="1:6" x14ac:dyDescent="0.35">
      <c r="A905" s="218"/>
      <c r="B905" s="219"/>
      <c r="C905" s="219"/>
      <c r="D905" s="220"/>
      <c r="E905" s="221"/>
      <c r="F905" s="219"/>
    </row>
    <row r="906" spans="1:6" x14ac:dyDescent="0.35">
      <c r="A906" s="218"/>
      <c r="B906" s="219"/>
      <c r="C906" s="219"/>
      <c r="D906" s="220"/>
      <c r="E906" s="221"/>
      <c r="F906" s="219"/>
    </row>
    <row r="907" spans="1:6" x14ac:dyDescent="0.35">
      <c r="A907" s="218"/>
      <c r="B907" s="219"/>
      <c r="C907" s="219"/>
      <c r="D907" s="220"/>
      <c r="E907" s="221"/>
      <c r="F907" s="219"/>
    </row>
    <row r="908" spans="1:6" x14ac:dyDescent="0.35">
      <c r="A908" s="218"/>
      <c r="B908" s="219"/>
      <c r="C908" s="219"/>
      <c r="D908" s="220"/>
      <c r="E908" s="221"/>
      <c r="F908" s="219"/>
    </row>
    <row r="909" spans="1:6" x14ac:dyDescent="0.35">
      <c r="A909" s="218"/>
      <c r="B909" s="219"/>
      <c r="C909" s="219"/>
      <c r="D909" s="220"/>
      <c r="E909" s="221"/>
      <c r="F909" s="219"/>
    </row>
    <row r="910" spans="1:6" x14ac:dyDescent="0.35">
      <c r="A910" s="218"/>
      <c r="B910" s="219"/>
      <c r="C910" s="219"/>
      <c r="D910" s="220"/>
      <c r="E910" s="221"/>
      <c r="F910" s="219"/>
    </row>
    <row r="911" spans="1:6" x14ac:dyDescent="0.35">
      <c r="A911" s="218"/>
      <c r="B911" s="219"/>
      <c r="C911" s="219"/>
      <c r="D911" s="220"/>
      <c r="E911" s="221"/>
      <c r="F911" s="219"/>
    </row>
    <row r="912" spans="1:6" x14ac:dyDescent="0.35">
      <c r="A912" s="218"/>
      <c r="B912" s="219"/>
      <c r="C912" s="219"/>
      <c r="D912" s="220"/>
      <c r="E912" s="221"/>
      <c r="F912" s="219"/>
    </row>
    <row r="913" spans="1:6" x14ac:dyDescent="0.35">
      <c r="A913" s="218"/>
      <c r="B913" s="219"/>
      <c r="C913" s="219"/>
      <c r="D913" s="220"/>
      <c r="E913" s="221"/>
      <c r="F913" s="219"/>
    </row>
    <row r="914" spans="1:6" x14ac:dyDescent="0.35">
      <c r="A914" s="218"/>
      <c r="B914" s="219"/>
      <c r="C914" s="219"/>
      <c r="D914" s="220"/>
      <c r="E914" s="221"/>
      <c r="F914" s="219"/>
    </row>
    <row r="915" spans="1:6" x14ac:dyDescent="0.35">
      <c r="A915" s="218"/>
      <c r="B915" s="219"/>
      <c r="C915" s="219"/>
      <c r="D915" s="220"/>
      <c r="E915" s="221"/>
      <c r="F915" s="219"/>
    </row>
    <row r="916" spans="1:6" x14ac:dyDescent="0.35">
      <c r="A916" s="218"/>
      <c r="B916" s="219"/>
      <c r="C916" s="219"/>
      <c r="D916" s="220"/>
      <c r="E916" s="221"/>
      <c r="F916" s="219"/>
    </row>
    <row r="917" spans="1:6" x14ac:dyDescent="0.35">
      <c r="A917" s="218"/>
      <c r="B917" s="219"/>
      <c r="C917" s="219"/>
      <c r="D917" s="220"/>
      <c r="E917" s="221"/>
      <c r="F917" s="219"/>
    </row>
    <row r="918" spans="1:6" x14ac:dyDescent="0.35">
      <c r="A918" s="218"/>
      <c r="B918" s="219"/>
      <c r="C918" s="219"/>
      <c r="D918" s="220"/>
      <c r="E918" s="221"/>
      <c r="F918" s="219"/>
    </row>
    <row r="919" spans="1:6" x14ac:dyDescent="0.35">
      <c r="A919" s="218"/>
      <c r="B919" s="219"/>
      <c r="C919" s="219"/>
      <c r="D919" s="220"/>
      <c r="E919" s="221"/>
      <c r="F919" s="219"/>
    </row>
    <row r="920" spans="1:6" x14ac:dyDescent="0.35">
      <c r="A920" s="218"/>
      <c r="B920" s="219"/>
      <c r="C920" s="219"/>
      <c r="D920" s="220"/>
      <c r="E920" s="221"/>
      <c r="F920" s="219"/>
    </row>
    <row r="921" spans="1:6" x14ac:dyDescent="0.35">
      <c r="A921" s="218"/>
      <c r="B921" s="219"/>
      <c r="C921" s="219"/>
      <c r="D921" s="220"/>
      <c r="E921" s="221"/>
      <c r="F921" s="219"/>
    </row>
    <row r="922" spans="1:6" x14ac:dyDescent="0.35">
      <c r="A922" s="218"/>
      <c r="B922" s="219"/>
      <c r="C922" s="219"/>
      <c r="D922" s="220"/>
      <c r="E922" s="221"/>
      <c r="F922" s="219"/>
    </row>
    <row r="923" spans="1:6" x14ac:dyDescent="0.35">
      <c r="A923" s="218"/>
      <c r="B923" s="219"/>
      <c r="C923" s="219"/>
      <c r="D923" s="220"/>
      <c r="E923" s="221"/>
      <c r="F923" s="219"/>
    </row>
    <row r="924" spans="1:6" x14ac:dyDescent="0.35">
      <c r="A924" s="218"/>
      <c r="B924" s="219"/>
      <c r="C924" s="219"/>
      <c r="D924" s="220"/>
      <c r="E924" s="221"/>
      <c r="F924" s="219"/>
    </row>
    <row r="925" spans="1:6" x14ac:dyDescent="0.35">
      <c r="A925" s="218"/>
      <c r="B925" s="219"/>
      <c r="C925" s="219"/>
      <c r="D925" s="220"/>
      <c r="E925" s="221"/>
      <c r="F925" s="219"/>
    </row>
    <row r="926" spans="1:6" x14ac:dyDescent="0.35">
      <c r="A926" s="218"/>
      <c r="B926" s="219"/>
      <c r="C926" s="219"/>
      <c r="D926" s="220"/>
      <c r="E926" s="221"/>
      <c r="F926" s="219"/>
    </row>
    <row r="927" spans="1:6" x14ac:dyDescent="0.35">
      <c r="A927" s="218"/>
      <c r="B927" s="219"/>
      <c r="C927" s="219"/>
      <c r="D927" s="220"/>
      <c r="E927" s="221"/>
      <c r="F927" s="219"/>
    </row>
    <row r="928" spans="1:6" x14ac:dyDescent="0.35">
      <c r="A928" s="218"/>
      <c r="B928" s="219"/>
      <c r="C928" s="219"/>
      <c r="D928" s="220"/>
      <c r="E928" s="221"/>
      <c r="F928" s="219"/>
    </row>
    <row r="929" spans="1:6" x14ac:dyDescent="0.35">
      <c r="A929" s="218"/>
      <c r="B929" s="219"/>
      <c r="C929" s="219"/>
      <c r="D929" s="220"/>
      <c r="E929" s="221"/>
      <c r="F929" s="219"/>
    </row>
    <row r="930" spans="1:6" x14ac:dyDescent="0.35">
      <c r="A930" s="218"/>
      <c r="B930" s="219"/>
      <c r="C930" s="219"/>
      <c r="D930" s="220"/>
      <c r="E930" s="221"/>
      <c r="F930" s="219"/>
    </row>
    <row r="931" spans="1:6" x14ac:dyDescent="0.35">
      <c r="A931" s="218"/>
      <c r="B931" s="219"/>
      <c r="C931" s="219"/>
      <c r="D931" s="220"/>
      <c r="E931" s="221"/>
      <c r="F931" s="219"/>
    </row>
    <row r="932" spans="1:6" x14ac:dyDescent="0.35">
      <c r="A932" s="218"/>
      <c r="B932" s="219"/>
      <c r="C932" s="219"/>
      <c r="D932" s="220"/>
      <c r="E932" s="221"/>
      <c r="F932" s="219"/>
    </row>
    <row r="933" spans="1:6" x14ac:dyDescent="0.35">
      <c r="A933" s="218"/>
      <c r="B933" s="219"/>
      <c r="C933" s="219"/>
      <c r="D933" s="220"/>
      <c r="E933" s="221"/>
      <c r="F933" s="219"/>
    </row>
    <row r="934" spans="1:6" x14ac:dyDescent="0.35">
      <c r="A934" s="218"/>
      <c r="B934" s="219"/>
      <c r="C934" s="219"/>
      <c r="D934" s="220"/>
      <c r="E934" s="221"/>
      <c r="F934" s="219"/>
    </row>
    <row r="935" spans="1:6" x14ac:dyDescent="0.35">
      <c r="A935" s="218"/>
      <c r="B935" s="219"/>
      <c r="C935" s="219"/>
      <c r="D935" s="220"/>
      <c r="E935" s="221"/>
      <c r="F935" s="219"/>
    </row>
    <row r="936" spans="1:6" x14ac:dyDescent="0.35">
      <c r="A936" s="218"/>
      <c r="B936" s="219"/>
      <c r="C936" s="219"/>
      <c r="D936" s="220"/>
      <c r="E936" s="221"/>
      <c r="F936" s="219"/>
    </row>
    <row r="937" spans="1:6" x14ac:dyDescent="0.35">
      <c r="A937" s="218"/>
      <c r="B937" s="219"/>
      <c r="C937" s="219"/>
      <c r="D937" s="220"/>
      <c r="E937" s="221"/>
      <c r="F937" s="219"/>
    </row>
    <row r="938" spans="1:6" x14ac:dyDescent="0.35">
      <c r="A938" s="218"/>
      <c r="B938" s="219"/>
      <c r="C938" s="219"/>
      <c r="D938" s="220"/>
      <c r="E938" s="221"/>
      <c r="F938" s="219"/>
    </row>
    <row r="939" spans="1:6" x14ac:dyDescent="0.35">
      <c r="A939" s="218"/>
      <c r="B939" s="219"/>
      <c r="C939" s="219"/>
      <c r="D939" s="220"/>
      <c r="E939" s="221"/>
      <c r="F939" s="219"/>
    </row>
    <row r="940" spans="1:6" x14ac:dyDescent="0.35">
      <c r="A940" s="218"/>
      <c r="B940" s="219"/>
      <c r="C940" s="219"/>
      <c r="D940" s="220"/>
      <c r="E940" s="221"/>
      <c r="F940" s="219"/>
    </row>
    <row r="941" spans="1:6" x14ac:dyDescent="0.35">
      <c r="A941" s="218"/>
      <c r="B941" s="219"/>
      <c r="C941" s="219"/>
      <c r="D941" s="220"/>
      <c r="E941" s="221"/>
      <c r="F941" s="219"/>
    </row>
    <row r="942" spans="1:6" x14ac:dyDescent="0.35">
      <c r="A942" s="218"/>
      <c r="B942" s="219"/>
      <c r="C942" s="219"/>
      <c r="D942" s="220"/>
      <c r="E942" s="221"/>
      <c r="F942" s="219"/>
    </row>
    <row r="943" spans="1:6" x14ac:dyDescent="0.35">
      <c r="A943" s="218"/>
      <c r="B943" s="219"/>
      <c r="C943" s="219"/>
      <c r="D943" s="220"/>
      <c r="E943" s="221"/>
      <c r="F943" s="219"/>
    </row>
    <row r="944" spans="1:6" x14ac:dyDescent="0.35">
      <c r="A944" s="218"/>
      <c r="B944" s="219"/>
      <c r="C944" s="219"/>
      <c r="D944" s="220"/>
      <c r="E944" s="221"/>
      <c r="F944" s="219"/>
    </row>
    <row r="945" spans="1:6" x14ac:dyDescent="0.35">
      <c r="A945" s="218"/>
      <c r="B945" s="219"/>
      <c r="C945" s="219"/>
      <c r="D945" s="220"/>
      <c r="E945" s="221"/>
      <c r="F945" s="219"/>
    </row>
    <row r="946" spans="1:6" x14ac:dyDescent="0.35">
      <c r="A946" s="218"/>
      <c r="B946" s="219"/>
      <c r="C946" s="219"/>
      <c r="D946" s="220"/>
      <c r="E946" s="221"/>
      <c r="F946" s="219"/>
    </row>
    <row r="947" spans="1:6" x14ac:dyDescent="0.35">
      <c r="A947" s="218"/>
      <c r="B947" s="219"/>
      <c r="C947" s="219"/>
      <c r="D947" s="220"/>
      <c r="E947" s="221"/>
      <c r="F947" s="219"/>
    </row>
    <row r="948" spans="1:6" x14ac:dyDescent="0.35">
      <c r="A948" s="218"/>
      <c r="B948" s="219"/>
      <c r="C948" s="219"/>
      <c r="D948" s="220"/>
      <c r="E948" s="221"/>
      <c r="F948" s="219"/>
    </row>
    <row r="949" spans="1:6" x14ac:dyDescent="0.35">
      <c r="A949" s="218"/>
      <c r="B949" s="219"/>
      <c r="C949" s="219"/>
      <c r="D949" s="220"/>
      <c r="E949" s="221"/>
      <c r="F949" s="219"/>
    </row>
    <row r="950" spans="1:6" x14ac:dyDescent="0.35">
      <c r="A950" s="218"/>
      <c r="B950" s="219"/>
      <c r="C950" s="219"/>
      <c r="D950" s="220"/>
      <c r="E950" s="221"/>
      <c r="F950" s="219"/>
    </row>
    <row r="951" spans="1:6" x14ac:dyDescent="0.35">
      <c r="A951" s="218"/>
      <c r="B951" s="219"/>
      <c r="C951" s="219"/>
      <c r="D951" s="220"/>
      <c r="E951" s="221"/>
      <c r="F951" s="219"/>
    </row>
    <row r="952" spans="1:6" x14ac:dyDescent="0.35">
      <c r="A952" s="218"/>
      <c r="B952" s="219"/>
      <c r="C952" s="219"/>
      <c r="D952" s="220"/>
      <c r="E952" s="221"/>
      <c r="F952" s="219"/>
    </row>
    <row r="953" spans="1:6" x14ac:dyDescent="0.35">
      <c r="A953" s="218"/>
      <c r="B953" s="219"/>
      <c r="C953" s="219"/>
      <c r="D953" s="220"/>
      <c r="E953" s="221"/>
      <c r="F953" s="219"/>
    </row>
    <row r="954" spans="1:6" x14ac:dyDescent="0.35">
      <c r="A954" s="218"/>
      <c r="B954" s="219"/>
      <c r="C954" s="219"/>
      <c r="D954" s="220"/>
      <c r="E954" s="221"/>
      <c r="F954" s="219"/>
    </row>
    <row r="955" spans="1:6" x14ac:dyDescent="0.35">
      <c r="A955" s="218"/>
      <c r="B955" s="219"/>
      <c r="C955" s="219"/>
      <c r="D955" s="220"/>
      <c r="E955" s="221"/>
      <c r="F955" s="219"/>
    </row>
    <row r="956" spans="1:6" x14ac:dyDescent="0.35">
      <c r="A956" s="218"/>
      <c r="B956" s="219"/>
      <c r="C956" s="219"/>
      <c r="D956" s="220"/>
      <c r="E956" s="221"/>
      <c r="F956" s="219"/>
    </row>
    <row r="957" spans="1:6" x14ac:dyDescent="0.35">
      <c r="A957" s="218"/>
      <c r="B957" s="219"/>
      <c r="C957" s="219"/>
      <c r="D957" s="220"/>
      <c r="E957" s="221"/>
      <c r="F957" s="219"/>
    </row>
    <row r="958" spans="1:6" x14ac:dyDescent="0.35">
      <c r="A958" s="218"/>
      <c r="B958" s="219"/>
      <c r="C958" s="219"/>
      <c r="D958" s="220"/>
      <c r="E958" s="221"/>
      <c r="F958" s="219"/>
    </row>
    <row r="959" spans="1:6" x14ac:dyDescent="0.35">
      <c r="A959" s="218"/>
      <c r="B959" s="219"/>
      <c r="C959" s="219"/>
      <c r="D959" s="220"/>
      <c r="E959" s="221"/>
      <c r="F959" s="219"/>
    </row>
    <row r="960" spans="1:6" x14ac:dyDescent="0.35">
      <c r="A960" s="218"/>
      <c r="B960" s="219"/>
      <c r="C960" s="219"/>
      <c r="D960" s="220"/>
      <c r="E960" s="221"/>
      <c r="F960" s="219"/>
    </row>
    <row r="961" spans="1:6" x14ac:dyDescent="0.35">
      <c r="A961" s="218"/>
      <c r="B961" s="219"/>
      <c r="C961" s="219"/>
      <c r="D961" s="220"/>
      <c r="E961" s="221"/>
      <c r="F961" s="219"/>
    </row>
    <row r="962" spans="1:6" x14ac:dyDescent="0.35">
      <c r="A962" s="218"/>
      <c r="B962" s="219"/>
      <c r="C962" s="219"/>
      <c r="D962" s="220"/>
      <c r="E962" s="221"/>
      <c r="F962" s="219"/>
    </row>
    <row r="963" spans="1:6" x14ac:dyDescent="0.35">
      <c r="A963" s="218"/>
      <c r="B963" s="219"/>
      <c r="C963" s="219"/>
      <c r="D963" s="220"/>
      <c r="E963" s="221"/>
      <c r="F963" s="219"/>
    </row>
    <row r="964" spans="1:6" x14ac:dyDescent="0.35">
      <c r="A964" s="218"/>
      <c r="B964" s="219"/>
      <c r="C964" s="219"/>
      <c r="D964" s="220"/>
      <c r="E964" s="221"/>
      <c r="F964" s="219"/>
    </row>
    <row r="965" spans="1:6" x14ac:dyDescent="0.35">
      <c r="A965" s="218"/>
      <c r="B965" s="219"/>
      <c r="C965" s="219"/>
      <c r="D965" s="220"/>
      <c r="E965" s="221"/>
      <c r="F965" s="219"/>
    </row>
    <row r="966" spans="1:6" x14ac:dyDescent="0.35">
      <c r="A966" s="218"/>
      <c r="B966" s="219"/>
      <c r="C966" s="219"/>
      <c r="D966" s="220"/>
      <c r="E966" s="221"/>
      <c r="F966" s="219"/>
    </row>
    <row r="967" spans="1:6" x14ac:dyDescent="0.35">
      <c r="A967" s="218"/>
      <c r="B967" s="219"/>
      <c r="C967" s="219"/>
      <c r="D967" s="220"/>
      <c r="E967" s="221"/>
      <c r="F967" s="219"/>
    </row>
    <row r="968" spans="1:6" x14ac:dyDescent="0.35">
      <c r="A968" s="218"/>
      <c r="B968" s="219"/>
      <c r="C968" s="219"/>
      <c r="D968" s="220"/>
      <c r="E968" s="221"/>
      <c r="F968" s="219"/>
    </row>
    <row r="969" spans="1:6" x14ac:dyDescent="0.35">
      <c r="A969" s="218"/>
      <c r="B969" s="219"/>
      <c r="C969" s="219"/>
      <c r="D969" s="220"/>
      <c r="E969" s="221"/>
      <c r="F969" s="219"/>
    </row>
    <row r="970" spans="1:6" x14ac:dyDescent="0.35">
      <c r="A970" s="218"/>
      <c r="B970" s="219"/>
      <c r="C970" s="219"/>
      <c r="D970" s="220"/>
      <c r="E970" s="221"/>
      <c r="F970" s="219"/>
    </row>
    <row r="971" spans="1:6" x14ac:dyDescent="0.35">
      <c r="A971" s="218"/>
      <c r="B971" s="219"/>
      <c r="C971" s="219"/>
      <c r="D971" s="220"/>
      <c r="E971" s="221"/>
      <c r="F971" s="219"/>
    </row>
    <row r="972" spans="1:6" x14ac:dyDescent="0.35">
      <c r="A972" s="218"/>
      <c r="B972" s="219"/>
      <c r="C972" s="219"/>
      <c r="D972" s="220"/>
      <c r="E972" s="221"/>
      <c r="F972" s="219"/>
    </row>
    <row r="973" spans="1:6" x14ac:dyDescent="0.35">
      <c r="A973" s="218"/>
      <c r="B973" s="219"/>
      <c r="C973" s="219"/>
      <c r="D973" s="220"/>
      <c r="E973" s="221"/>
      <c r="F973" s="219"/>
    </row>
    <row r="974" spans="1:6" x14ac:dyDescent="0.35">
      <c r="A974" s="218"/>
      <c r="B974" s="219"/>
      <c r="C974" s="219"/>
      <c r="D974" s="220"/>
      <c r="E974" s="221"/>
      <c r="F974" s="219"/>
    </row>
    <row r="975" spans="1:6" x14ac:dyDescent="0.35">
      <c r="A975" s="218"/>
      <c r="B975" s="219"/>
      <c r="C975" s="219"/>
      <c r="D975" s="220"/>
      <c r="E975" s="221"/>
      <c r="F975" s="219"/>
    </row>
    <row r="976" spans="1:6" x14ac:dyDescent="0.35">
      <c r="A976" s="218"/>
      <c r="B976" s="219"/>
      <c r="C976" s="219"/>
      <c r="D976" s="220"/>
      <c r="E976" s="221"/>
      <c r="F976" s="219"/>
    </row>
    <row r="977" spans="1:6" x14ac:dyDescent="0.35">
      <c r="A977" s="218"/>
      <c r="B977" s="219"/>
      <c r="C977" s="219"/>
      <c r="D977" s="220"/>
      <c r="E977" s="221"/>
      <c r="F977" s="219"/>
    </row>
    <row r="978" spans="1:6" x14ac:dyDescent="0.35">
      <c r="A978" s="218"/>
      <c r="B978" s="219"/>
      <c r="C978" s="219"/>
      <c r="D978" s="220"/>
      <c r="E978" s="221"/>
      <c r="F978" s="219"/>
    </row>
    <row r="979" spans="1:6" x14ac:dyDescent="0.35">
      <c r="A979" s="218"/>
      <c r="B979" s="219"/>
      <c r="C979" s="219"/>
      <c r="D979" s="220"/>
      <c r="E979" s="221"/>
      <c r="F979" s="219"/>
    </row>
    <row r="980" spans="1:6" x14ac:dyDescent="0.35">
      <c r="A980" s="218"/>
      <c r="B980" s="219"/>
      <c r="C980" s="219"/>
      <c r="D980" s="220"/>
      <c r="E980" s="221"/>
      <c r="F980" s="219"/>
    </row>
    <row r="981" spans="1:6" x14ac:dyDescent="0.35">
      <c r="A981" s="218"/>
      <c r="B981" s="219"/>
      <c r="C981" s="219"/>
      <c r="D981" s="220"/>
      <c r="E981" s="221"/>
      <c r="F981" s="219"/>
    </row>
    <row r="982" spans="1:6" x14ac:dyDescent="0.35">
      <c r="A982" s="218"/>
      <c r="B982" s="219"/>
      <c r="C982" s="219"/>
      <c r="D982" s="220"/>
      <c r="E982" s="221"/>
      <c r="F982" s="219"/>
    </row>
    <row r="983" spans="1:6" x14ac:dyDescent="0.35">
      <c r="A983" s="218"/>
      <c r="B983" s="219"/>
      <c r="C983" s="219"/>
      <c r="D983" s="220"/>
      <c r="E983" s="221"/>
      <c r="F983" s="219"/>
    </row>
    <row r="984" spans="1:6" x14ac:dyDescent="0.35">
      <c r="A984" s="218"/>
      <c r="B984" s="219"/>
      <c r="C984" s="219"/>
      <c r="D984" s="220"/>
      <c r="E984" s="221"/>
      <c r="F984" s="219"/>
    </row>
    <row r="985" spans="1:6" x14ac:dyDescent="0.35">
      <c r="A985" s="218"/>
      <c r="B985" s="219"/>
      <c r="C985" s="219"/>
      <c r="D985" s="220"/>
      <c r="E985" s="221"/>
      <c r="F985" s="219"/>
    </row>
    <row r="986" spans="1:6" x14ac:dyDescent="0.35">
      <c r="A986" s="218"/>
      <c r="B986" s="219"/>
      <c r="C986" s="219"/>
      <c r="D986" s="220"/>
      <c r="E986" s="221"/>
      <c r="F986" s="219"/>
    </row>
    <row r="987" spans="1:6" x14ac:dyDescent="0.35">
      <c r="A987" s="218"/>
      <c r="B987" s="219"/>
      <c r="C987" s="219"/>
      <c r="D987" s="220"/>
      <c r="E987" s="221"/>
      <c r="F987" s="219"/>
    </row>
    <row r="988" spans="1:6" x14ac:dyDescent="0.35">
      <c r="A988" s="218"/>
      <c r="B988" s="219"/>
      <c r="C988" s="219"/>
      <c r="D988" s="220"/>
      <c r="E988" s="221"/>
      <c r="F988" s="219"/>
    </row>
    <row r="989" spans="1:6" x14ac:dyDescent="0.35">
      <c r="A989" s="218"/>
      <c r="B989" s="219"/>
      <c r="C989" s="219"/>
      <c r="D989" s="220"/>
      <c r="E989" s="221"/>
      <c r="F989" s="219"/>
    </row>
    <row r="990" spans="1:6" x14ac:dyDescent="0.35">
      <c r="A990" s="218"/>
      <c r="B990" s="219"/>
      <c r="C990" s="219"/>
      <c r="D990" s="220"/>
      <c r="E990" s="221"/>
      <c r="F990" s="219"/>
    </row>
    <row r="991" spans="1:6" x14ac:dyDescent="0.35">
      <c r="A991" s="218"/>
      <c r="B991" s="219"/>
      <c r="C991" s="219"/>
      <c r="D991" s="220"/>
      <c r="E991" s="221"/>
      <c r="F991" s="219"/>
    </row>
    <row r="992" spans="1:6" x14ac:dyDescent="0.35">
      <c r="A992" s="218"/>
      <c r="B992" s="219"/>
      <c r="C992" s="219"/>
      <c r="D992" s="220"/>
      <c r="E992" s="221"/>
      <c r="F992" s="219"/>
    </row>
    <row r="993" spans="1:6" x14ac:dyDescent="0.35">
      <c r="A993" s="218"/>
      <c r="B993" s="219"/>
      <c r="C993" s="219"/>
      <c r="D993" s="220"/>
      <c r="E993" s="221"/>
      <c r="F993" s="219"/>
    </row>
    <row r="994" spans="1:6" x14ac:dyDescent="0.35">
      <c r="A994" s="218"/>
      <c r="B994" s="219"/>
      <c r="C994" s="219"/>
      <c r="D994" s="220"/>
      <c r="E994" s="221"/>
      <c r="F994" s="219"/>
    </row>
    <row r="995" spans="1:6" x14ac:dyDescent="0.35">
      <c r="A995" s="218"/>
      <c r="B995" s="219"/>
      <c r="C995" s="219"/>
      <c r="D995" s="220"/>
      <c r="E995" s="221"/>
      <c r="F995" s="219"/>
    </row>
    <row r="996" spans="1:6" x14ac:dyDescent="0.35">
      <c r="A996" s="218"/>
      <c r="B996" s="219"/>
      <c r="C996" s="219"/>
      <c r="D996" s="220"/>
      <c r="E996" s="221"/>
      <c r="F996" s="219"/>
    </row>
    <row r="997" spans="1:6" x14ac:dyDescent="0.35">
      <c r="A997" s="218"/>
      <c r="B997" s="219"/>
      <c r="C997" s="219"/>
      <c r="D997" s="220"/>
      <c r="E997" s="221"/>
      <c r="F997" s="219"/>
    </row>
    <row r="998" spans="1:6" x14ac:dyDescent="0.35">
      <c r="A998" s="218"/>
      <c r="B998" s="219"/>
      <c r="C998" s="219"/>
      <c r="D998" s="220"/>
      <c r="E998" s="221"/>
      <c r="F998" s="219"/>
    </row>
    <row r="999" spans="1:6" x14ac:dyDescent="0.35">
      <c r="A999" s="218"/>
      <c r="B999" s="219"/>
      <c r="C999" s="219"/>
      <c r="D999" s="220"/>
      <c r="E999" s="221"/>
      <c r="F999" s="219"/>
    </row>
    <row r="1000" spans="1:6" x14ac:dyDescent="0.35">
      <c r="A1000" s="218"/>
      <c r="B1000" s="219"/>
      <c r="C1000" s="219"/>
      <c r="D1000" s="220"/>
      <c r="E1000" s="221"/>
      <c r="F1000" s="219"/>
    </row>
    <row r="1001" spans="1:6" x14ac:dyDescent="0.35">
      <c r="A1001" s="218"/>
      <c r="B1001" s="219"/>
      <c r="C1001" s="219"/>
      <c r="D1001" s="220"/>
      <c r="E1001" s="221"/>
      <c r="F1001" s="219"/>
    </row>
    <row r="1002" spans="1:6" x14ac:dyDescent="0.35">
      <c r="A1002" s="218"/>
      <c r="B1002" s="219"/>
      <c r="C1002" s="219"/>
      <c r="D1002" s="220"/>
      <c r="E1002" s="221"/>
      <c r="F1002" s="219"/>
    </row>
    <row r="1003" spans="1:6" x14ac:dyDescent="0.35">
      <c r="A1003" s="218"/>
      <c r="B1003" s="219"/>
      <c r="C1003" s="219"/>
      <c r="D1003" s="220"/>
      <c r="E1003" s="221"/>
      <c r="F1003" s="219"/>
    </row>
    <row r="1004" spans="1:6" x14ac:dyDescent="0.35">
      <c r="A1004" s="218"/>
      <c r="B1004" s="219"/>
      <c r="C1004" s="219"/>
      <c r="D1004" s="220"/>
      <c r="E1004" s="221"/>
      <c r="F1004" s="219"/>
    </row>
    <row r="1005" spans="1:6" x14ac:dyDescent="0.35">
      <c r="A1005" s="218"/>
      <c r="B1005" s="219"/>
      <c r="C1005" s="219"/>
      <c r="D1005" s="220"/>
      <c r="E1005" s="221"/>
      <c r="F1005" s="219"/>
    </row>
    <row r="1006" spans="1:6" x14ac:dyDescent="0.35">
      <c r="A1006" s="218"/>
      <c r="B1006" s="219"/>
      <c r="C1006" s="219"/>
      <c r="D1006" s="220"/>
      <c r="E1006" s="221"/>
      <c r="F1006" s="219"/>
    </row>
    <row r="1007" spans="1:6" x14ac:dyDescent="0.35">
      <c r="A1007" s="218"/>
      <c r="B1007" s="219"/>
      <c r="C1007" s="219"/>
      <c r="D1007" s="220"/>
      <c r="E1007" s="221"/>
      <c r="F1007" s="219"/>
    </row>
    <row r="1008" spans="1:6" x14ac:dyDescent="0.35">
      <c r="A1008" s="218"/>
      <c r="B1008" s="219"/>
      <c r="C1008" s="219"/>
      <c r="D1008" s="220"/>
      <c r="E1008" s="221"/>
      <c r="F1008" s="219"/>
    </row>
    <row r="1009" spans="1:6" x14ac:dyDescent="0.35">
      <c r="A1009" s="218"/>
      <c r="B1009" s="219"/>
      <c r="C1009" s="219"/>
      <c r="D1009" s="220"/>
      <c r="E1009" s="221"/>
      <c r="F1009" s="219"/>
    </row>
    <row r="1010" spans="1:6" x14ac:dyDescent="0.35">
      <c r="A1010" s="218"/>
      <c r="B1010" s="219"/>
      <c r="C1010" s="219"/>
      <c r="D1010" s="220"/>
      <c r="E1010" s="221"/>
      <c r="F1010" s="219"/>
    </row>
    <row r="1011" spans="1:6" x14ac:dyDescent="0.35">
      <c r="A1011" s="218"/>
      <c r="B1011" s="219"/>
      <c r="C1011" s="219"/>
      <c r="D1011" s="220"/>
      <c r="E1011" s="221"/>
      <c r="F1011" s="219"/>
    </row>
    <row r="1012" spans="1:6" x14ac:dyDescent="0.35">
      <c r="A1012" s="218"/>
      <c r="B1012" s="219"/>
      <c r="C1012" s="219"/>
      <c r="D1012" s="220"/>
      <c r="E1012" s="221"/>
      <c r="F1012" s="219"/>
    </row>
    <row r="1013" spans="1:6" x14ac:dyDescent="0.35">
      <c r="A1013" s="218"/>
      <c r="B1013" s="219"/>
      <c r="C1013" s="219"/>
      <c r="D1013" s="220"/>
      <c r="E1013" s="221"/>
      <c r="F1013" s="219"/>
    </row>
    <row r="1014" spans="1:6" x14ac:dyDescent="0.35">
      <c r="A1014" s="218"/>
      <c r="B1014" s="219"/>
      <c r="C1014" s="219"/>
      <c r="D1014" s="220"/>
      <c r="E1014" s="221"/>
      <c r="F1014" s="219"/>
    </row>
    <row r="1015" spans="1:6" x14ac:dyDescent="0.35">
      <c r="A1015" s="218"/>
      <c r="B1015" s="219"/>
      <c r="C1015" s="219"/>
      <c r="D1015" s="220"/>
      <c r="E1015" s="221"/>
      <c r="F1015" s="219"/>
    </row>
    <row r="1016" spans="1:6" x14ac:dyDescent="0.35">
      <c r="A1016" s="218"/>
      <c r="B1016" s="219"/>
      <c r="C1016" s="219"/>
      <c r="D1016" s="220"/>
      <c r="E1016" s="221"/>
      <c r="F1016" s="219"/>
    </row>
    <row r="1017" spans="1:6" x14ac:dyDescent="0.35">
      <c r="A1017" s="218"/>
      <c r="B1017" s="219"/>
      <c r="C1017" s="219"/>
      <c r="D1017" s="220"/>
      <c r="E1017" s="221"/>
      <c r="F1017" s="219"/>
    </row>
    <row r="1018" spans="1:6" x14ac:dyDescent="0.35">
      <c r="A1018" s="218"/>
      <c r="B1018" s="219"/>
      <c r="C1018" s="219"/>
      <c r="D1018" s="220"/>
      <c r="E1018" s="221"/>
      <c r="F1018" s="219"/>
    </row>
    <row r="1019" spans="1:6" x14ac:dyDescent="0.35">
      <c r="A1019" s="218"/>
      <c r="B1019" s="219"/>
      <c r="C1019" s="219"/>
      <c r="D1019" s="220"/>
      <c r="E1019" s="221"/>
      <c r="F1019" s="219"/>
    </row>
    <row r="1020" spans="1:6" x14ac:dyDescent="0.35">
      <c r="A1020" s="218"/>
      <c r="B1020" s="219"/>
      <c r="C1020" s="219"/>
      <c r="D1020" s="220"/>
      <c r="E1020" s="221"/>
      <c r="F1020" s="219"/>
    </row>
    <row r="1021" spans="1:6" x14ac:dyDescent="0.35">
      <c r="A1021" s="218"/>
      <c r="B1021" s="219"/>
      <c r="C1021" s="219"/>
      <c r="D1021" s="220"/>
      <c r="E1021" s="221"/>
      <c r="F1021" s="219"/>
    </row>
    <row r="1022" spans="1:6" x14ac:dyDescent="0.35">
      <c r="A1022" s="218"/>
      <c r="B1022" s="219"/>
      <c r="C1022" s="219"/>
      <c r="D1022" s="220"/>
      <c r="E1022" s="221"/>
      <c r="F1022" s="219"/>
    </row>
    <row r="1023" spans="1:6" x14ac:dyDescent="0.35">
      <c r="A1023" s="218"/>
      <c r="B1023" s="219"/>
      <c r="C1023" s="219"/>
      <c r="D1023" s="220"/>
      <c r="E1023" s="221"/>
      <c r="F1023" s="219"/>
    </row>
    <row r="1024" spans="1:6" x14ac:dyDescent="0.35">
      <c r="A1024" s="218"/>
      <c r="B1024" s="219"/>
      <c r="C1024" s="219"/>
      <c r="D1024" s="220"/>
      <c r="E1024" s="221"/>
      <c r="F1024" s="219"/>
    </row>
    <row r="1025" spans="1:6" x14ac:dyDescent="0.35">
      <c r="A1025" s="218"/>
      <c r="B1025" s="219"/>
      <c r="C1025" s="219"/>
      <c r="D1025" s="220"/>
      <c r="E1025" s="221"/>
      <c r="F1025" s="219"/>
    </row>
    <row r="1026" spans="1:6" x14ac:dyDescent="0.35">
      <c r="A1026" s="218"/>
      <c r="B1026" s="219"/>
      <c r="C1026" s="219"/>
      <c r="D1026" s="220"/>
      <c r="E1026" s="221"/>
      <c r="F1026" s="219"/>
    </row>
    <row r="1027" spans="1:6" x14ac:dyDescent="0.35">
      <c r="A1027" s="218"/>
      <c r="B1027" s="219"/>
      <c r="C1027" s="219"/>
      <c r="D1027" s="220"/>
      <c r="E1027" s="221"/>
      <c r="F1027" s="219"/>
    </row>
    <row r="1028" spans="1:6" x14ac:dyDescent="0.35">
      <c r="A1028" s="218"/>
      <c r="B1028" s="219"/>
      <c r="C1028" s="219"/>
      <c r="D1028" s="220"/>
      <c r="E1028" s="221"/>
      <c r="F1028" s="219"/>
    </row>
    <row r="1029" spans="1:6" x14ac:dyDescent="0.35">
      <c r="A1029" s="218"/>
      <c r="B1029" s="219"/>
      <c r="C1029" s="219"/>
      <c r="D1029" s="220"/>
      <c r="E1029" s="221"/>
      <c r="F1029" s="219"/>
    </row>
    <row r="1030" spans="1:6" x14ac:dyDescent="0.35">
      <c r="A1030" s="218"/>
      <c r="B1030" s="219"/>
      <c r="C1030" s="219"/>
      <c r="D1030" s="220"/>
      <c r="E1030" s="221"/>
      <c r="F1030" s="219"/>
    </row>
    <row r="1031" spans="1:6" x14ac:dyDescent="0.35">
      <c r="A1031" s="218"/>
      <c r="B1031" s="219"/>
      <c r="C1031" s="219"/>
      <c r="D1031" s="220"/>
      <c r="E1031" s="221"/>
      <c r="F1031" s="219"/>
    </row>
    <row r="1032" spans="1:6" x14ac:dyDescent="0.35">
      <c r="A1032" s="218"/>
      <c r="B1032" s="219"/>
      <c r="C1032" s="219"/>
      <c r="D1032" s="220"/>
      <c r="E1032" s="221"/>
      <c r="F1032" s="219"/>
    </row>
    <row r="1033" spans="1:6" x14ac:dyDescent="0.35">
      <c r="A1033" s="218"/>
      <c r="B1033" s="219"/>
      <c r="C1033" s="219"/>
      <c r="D1033" s="220"/>
      <c r="E1033" s="221"/>
      <c r="F1033" s="219"/>
    </row>
    <row r="1034" spans="1:6" x14ac:dyDescent="0.35">
      <c r="A1034" s="218"/>
      <c r="B1034" s="219"/>
      <c r="C1034" s="219"/>
      <c r="D1034" s="220"/>
      <c r="E1034" s="221"/>
      <c r="F1034" s="219"/>
    </row>
    <row r="1035" spans="1:6" x14ac:dyDescent="0.35">
      <c r="A1035" s="218"/>
      <c r="B1035" s="219"/>
      <c r="C1035" s="219"/>
      <c r="D1035" s="220"/>
      <c r="E1035" s="221"/>
      <c r="F1035" s="219"/>
    </row>
    <row r="1036" spans="1:6" x14ac:dyDescent="0.35">
      <c r="A1036" s="218"/>
      <c r="B1036" s="219"/>
      <c r="C1036" s="219"/>
      <c r="D1036" s="220"/>
      <c r="E1036" s="221"/>
      <c r="F1036" s="219"/>
    </row>
    <row r="1037" spans="1:6" x14ac:dyDescent="0.35">
      <c r="A1037" s="218"/>
      <c r="B1037" s="219"/>
      <c r="C1037" s="219"/>
      <c r="D1037" s="220"/>
      <c r="E1037" s="221"/>
      <c r="F1037" s="219"/>
    </row>
    <row r="1038" spans="1:6" x14ac:dyDescent="0.35">
      <c r="A1038" s="218"/>
      <c r="B1038" s="219"/>
      <c r="C1038" s="219"/>
      <c r="D1038" s="220"/>
      <c r="E1038" s="221"/>
      <c r="F1038" s="219"/>
    </row>
    <row r="1039" spans="1:6" x14ac:dyDescent="0.35">
      <c r="A1039" s="218"/>
      <c r="B1039" s="219"/>
      <c r="C1039" s="219"/>
      <c r="D1039" s="220"/>
      <c r="E1039" s="221"/>
      <c r="F1039" s="219"/>
    </row>
    <row r="1040" spans="1:6" x14ac:dyDescent="0.35">
      <c r="A1040" s="218"/>
      <c r="B1040" s="219"/>
      <c r="C1040" s="219"/>
      <c r="D1040" s="220"/>
      <c r="E1040" s="221"/>
      <c r="F1040" s="219"/>
    </row>
    <row r="1041" spans="1:6" x14ac:dyDescent="0.35">
      <c r="A1041" s="218"/>
      <c r="B1041" s="219"/>
      <c r="C1041" s="219"/>
      <c r="D1041" s="220"/>
      <c r="E1041" s="221"/>
      <c r="F1041" s="219"/>
    </row>
    <row r="1042" spans="1:6" x14ac:dyDescent="0.35">
      <c r="A1042" s="218"/>
      <c r="B1042" s="219"/>
      <c r="C1042" s="219"/>
      <c r="D1042" s="220"/>
      <c r="E1042" s="221"/>
      <c r="F1042" s="219"/>
    </row>
    <row r="1043" spans="1:6" x14ac:dyDescent="0.35">
      <c r="A1043" s="218"/>
      <c r="B1043" s="219"/>
      <c r="C1043" s="219"/>
      <c r="D1043" s="220"/>
      <c r="E1043" s="221"/>
      <c r="F1043" s="219"/>
    </row>
    <row r="1044" spans="1:6" x14ac:dyDescent="0.35">
      <c r="A1044" s="218"/>
      <c r="B1044" s="219"/>
      <c r="C1044" s="219"/>
      <c r="D1044" s="220"/>
      <c r="E1044" s="221"/>
      <c r="F1044" s="219"/>
    </row>
    <row r="1045" spans="1:6" x14ac:dyDescent="0.35">
      <c r="A1045" s="218"/>
      <c r="B1045" s="219"/>
      <c r="C1045" s="219"/>
      <c r="D1045" s="220"/>
      <c r="E1045" s="221"/>
      <c r="F1045" s="219"/>
    </row>
    <row r="1046" spans="1:6" x14ac:dyDescent="0.35">
      <c r="A1046" s="218"/>
      <c r="B1046" s="219"/>
      <c r="C1046" s="219"/>
      <c r="D1046" s="220"/>
      <c r="E1046" s="221"/>
      <c r="F1046" s="219"/>
    </row>
    <row r="1047" spans="1:6" x14ac:dyDescent="0.35">
      <c r="A1047" s="218"/>
      <c r="B1047" s="219"/>
      <c r="C1047" s="219"/>
      <c r="D1047" s="220"/>
      <c r="E1047" s="221"/>
      <c r="F1047" s="219"/>
    </row>
    <row r="1048" spans="1:6" x14ac:dyDescent="0.35">
      <c r="A1048" s="218"/>
      <c r="B1048" s="219"/>
      <c r="C1048" s="219"/>
      <c r="D1048" s="220"/>
      <c r="E1048" s="221"/>
      <c r="F1048" s="219"/>
    </row>
    <row r="1049" spans="1:6" x14ac:dyDescent="0.35">
      <c r="A1049" s="218"/>
      <c r="B1049" s="219"/>
      <c r="C1049" s="219"/>
      <c r="D1049" s="220"/>
      <c r="E1049" s="221"/>
      <c r="F1049" s="219"/>
    </row>
    <row r="1050" spans="1:6" x14ac:dyDescent="0.35">
      <c r="A1050" s="218"/>
      <c r="B1050" s="219"/>
      <c r="C1050" s="219"/>
      <c r="D1050" s="220"/>
      <c r="E1050" s="221"/>
      <c r="F1050" s="219"/>
    </row>
    <row r="1051" spans="1:6" x14ac:dyDescent="0.35">
      <c r="A1051" s="218"/>
      <c r="B1051" s="219"/>
      <c r="C1051" s="219"/>
      <c r="D1051" s="220"/>
      <c r="E1051" s="221"/>
      <c r="F1051" s="219"/>
    </row>
    <row r="1052" spans="1:6" x14ac:dyDescent="0.35">
      <c r="A1052" s="218"/>
      <c r="B1052" s="219"/>
      <c r="C1052" s="219"/>
      <c r="D1052" s="220"/>
      <c r="E1052" s="221"/>
      <c r="F1052" s="219"/>
    </row>
    <row r="1053" spans="1:6" x14ac:dyDescent="0.35">
      <c r="A1053" s="218"/>
      <c r="B1053" s="219"/>
      <c r="C1053" s="219"/>
      <c r="D1053" s="220"/>
      <c r="E1053" s="221"/>
      <c r="F1053" s="219"/>
    </row>
    <row r="1054" spans="1:6" x14ac:dyDescent="0.35">
      <c r="A1054" s="218"/>
      <c r="B1054" s="219"/>
      <c r="C1054" s="219"/>
      <c r="D1054" s="220"/>
      <c r="E1054" s="221"/>
      <c r="F1054" s="219"/>
    </row>
    <row r="1055" spans="1:6" x14ac:dyDescent="0.35">
      <c r="A1055" s="218"/>
      <c r="B1055" s="219"/>
      <c r="C1055" s="219"/>
      <c r="D1055" s="220"/>
      <c r="E1055" s="221"/>
      <c r="F1055" s="219"/>
    </row>
    <row r="1056" spans="1:6" x14ac:dyDescent="0.35">
      <c r="A1056" s="218"/>
      <c r="B1056" s="219"/>
      <c r="C1056" s="219"/>
      <c r="D1056" s="220"/>
      <c r="E1056" s="221"/>
      <c r="F1056" s="219"/>
    </row>
    <row r="1057" spans="1:6" x14ac:dyDescent="0.35">
      <c r="A1057" s="218"/>
      <c r="B1057" s="219"/>
      <c r="C1057" s="219"/>
      <c r="D1057" s="220"/>
      <c r="E1057" s="221"/>
      <c r="F1057" s="219"/>
    </row>
    <row r="1058" spans="1:6" x14ac:dyDescent="0.35">
      <c r="A1058" s="218"/>
      <c r="B1058" s="219"/>
      <c r="C1058" s="219"/>
      <c r="D1058" s="220"/>
      <c r="E1058" s="221"/>
      <c r="F1058" s="219"/>
    </row>
    <row r="1059" spans="1:6" x14ac:dyDescent="0.35">
      <c r="A1059" s="218"/>
      <c r="B1059" s="219"/>
      <c r="C1059" s="219"/>
      <c r="D1059" s="220"/>
      <c r="E1059" s="221"/>
      <c r="F1059" s="219"/>
    </row>
    <row r="1060" spans="1:6" x14ac:dyDescent="0.35">
      <c r="A1060" s="218"/>
      <c r="B1060" s="219"/>
      <c r="C1060" s="219"/>
      <c r="D1060" s="220"/>
      <c r="E1060" s="221"/>
      <c r="F1060" s="219"/>
    </row>
    <row r="1061" spans="1:6" x14ac:dyDescent="0.35">
      <c r="A1061" s="218"/>
      <c r="B1061" s="219"/>
      <c r="C1061" s="219"/>
      <c r="D1061" s="220"/>
      <c r="E1061" s="221"/>
      <c r="F1061" s="219"/>
    </row>
    <row r="1062" spans="1:6" x14ac:dyDescent="0.35">
      <c r="A1062" s="218"/>
      <c r="B1062" s="219"/>
      <c r="C1062" s="219"/>
      <c r="D1062" s="220"/>
      <c r="E1062" s="221"/>
      <c r="F1062" s="219"/>
    </row>
    <row r="1063" spans="1:6" x14ac:dyDescent="0.35">
      <c r="A1063" s="218"/>
      <c r="B1063" s="219"/>
      <c r="C1063" s="219"/>
      <c r="D1063" s="220"/>
      <c r="E1063" s="221"/>
      <c r="F1063" s="219"/>
    </row>
    <row r="1064" spans="1:6" x14ac:dyDescent="0.35">
      <c r="A1064" s="218"/>
      <c r="B1064" s="219"/>
      <c r="C1064" s="219"/>
      <c r="D1064" s="220"/>
      <c r="E1064" s="221"/>
      <c r="F1064" s="219"/>
    </row>
    <row r="1065" spans="1:6" x14ac:dyDescent="0.35">
      <c r="A1065" s="218"/>
      <c r="B1065" s="219"/>
      <c r="C1065" s="219"/>
      <c r="D1065" s="220"/>
      <c r="E1065" s="221"/>
      <c r="F1065" s="219"/>
    </row>
    <row r="1066" spans="1:6" x14ac:dyDescent="0.35">
      <c r="A1066" s="218"/>
      <c r="B1066" s="219"/>
      <c r="C1066" s="219"/>
      <c r="D1066" s="220"/>
      <c r="E1066" s="221"/>
      <c r="F1066" s="219"/>
    </row>
    <row r="1067" spans="1:6" x14ac:dyDescent="0.35">
      <c r="A1067" s="218"/>
      <c r="B1067" s="219"/>
      <c r="C1067" s="219"/>
      <c r="D1067" s="220"/>
      <c r="E1067" s="221"/>
      <c r="F1067" s="219"/>
    </row>
    <row r="1068" spans="1:6" x14ac:dyDescent="0.35">
      <c r="A1068" s="218"/>
      <c r="B1068" s="219"/>
      <c r="C1068" s="219"/>
      <c r="D1068" s="220"/>
      <c r="E1068" s="221"/>
      <c r="F1068" s="219"/>
    </row>
    <row r="1069" spans="1:6" x14ac:dyDescent="0.35">
      <c r="A1069" s="218"/>
      <c r="B1069" s="219"/>
      <c r="C1069" s="219"/>
      <c r="D1069" s="220"/>
      <c r="E1069" s="221"/>
      <c r="F1069" s="219"/>
    </row>
    <row r="1070" spans="1:6" x14ac:dyDescent="0.35">
      <c r="A1070" s="218"/>
      <c r="B1070" s="219"/>
      <c r="C1070" s="219"/>
      <c r="D1070" s="220"/>
      <c r="E1070" s="221"/>
      <c r="F1070" s="219"/>
    </row>
    <row r="1071" spans="1:6" x14ac:dyDescent="0.35">
      <c r="A1071" s="218"/>
      <c r="B1071" s="219"/>
      <c r="C1071" s="219"/>
      <c r="D1071" s="220"/>
      <c r="E1071" s="221"/>
      <c r="F1071" s="219"/>
    </row>
    <row r="1072" spans="1:6" x14ac:dyDescent="0.35">
      <c r="A1072" s="218"/>
      <c r="B1072" s="219"/>
      <c r="C1072" s="219"/>
      <c r="D1072" s="220"/>
      <c r="E1072" s="221"/>
      <c r="F1072" s="219"/>
    </row>
    <row r="1073" spans="1:6" x14ac:dyDescent="0.35">
      <c r="A1073" s="218"/>
      <c r="B1073" s="219"/>
      <c r="C1073" s="219"/>
      <c r="D1073" s="220"/>
      <c r="E1073" s="221"/>
      <c r="F1073" s="219"/>
    </row>
    <row r="1074" spans="1:6" x14ac:dyDescent="0.35">
      <c r="A1074" s="218"/>
      <c r="B1074" s="219"/>
      <c r="C1074" s="219"/>
      <c r="D1074" s="220"/>
      <c r="E1074" s="221"/>
      <c r="F1074" s="219"/>
    </row>
    <row r="1075" spans="1:6" x14ac:dyDescent="0.35">
      <c r="A1075" s="218"/>
      <c r="B1075" s="219"/>
      <c r="C1075" s="219"/>
      <c r="D1075" s="220"/>
      <c r="E1075" s="221"/>
      <c r="F1075" s="219"/>
    </row>
    <row r="1076" spans="1:6" x14ac:dyDescent="0.35">
      <c r="A1076" s="218"/>
      <c r="B1076" s="219"/>
      <c r="C1076" s="219"/>
      <c r="D1076" s="220"/>
      <c r="E1076" s="221"/>
      <c r="F1076" s="219"/>
    </row>
    <row r="1077" spans="1:6" x14ac:dyDescent="0.35">
      <c r="A1077" s="218"/>
      <c r="B1077" s="219"/>
      <c r="C1077" s="219"/>
      <c r="D1077" s="220"/>
      <c r="E1077" s="221"/>
      <c r="F1077" s="219"/>
    </row>
    <row r="1078" spans="1:6" x14ac:dyDescent="0.35">
      <c r="A1078" s="218"/>
      <c r="B1078" s="219"/>
      <c r="C1078" s="219"/>
      <c r="D1078" s="220"/>
      <c r="E1078" s="221"/>
      <c r="F1078" s="219"/>
    </row>
    <row r="1079" spans="1:6" x14ac:dyDescent="0.35">
      <c r="A1079" s="218"/>
      <c r="B1079" s="219"/>
      <c r="C1079" s="219"/>
      <c r="D1079" s="220"/>
      <c r="E1079" s="221"/>
      <c r="F1079" s="219"/>
    </row>
    <row r="1080" spans="1:6" x14ac:dyDescent="0.35">
      <c r="A1080" s="218"/>
      <c r="B1080" s="219"/>
      <c r="C1080" s="219"/>
      <c r="D1080" s="220"/>
      <c r="E1080" s="221"/>
      <c r="F1080" s="219"/>
    </row>
    <row r="1081" spans="1:6" x14ac:dyDescent="0.35">
      <c r="A1081" s="218"/>
      <c r="B1081" s="219"/>
      <c r="C1081" s="219"/>
      <c r="D1081" s="220"/>
      <c r="E1081" s="221"/>
      <c r="F1081" s="219"/>
    </row>
    <row r="1082" spans="1:6" x14ac:dyDescent="0.35">
      <c r="A1082" s="218"/>
      <c r="B1082" s="219"/>
      <c r="C1082" s="219"/>
      <c r="D1082" s="220"/>
      <c r="E1082" s="221"/>
      <c r="F1082" s="219"/>
    </row>
    <row r="1083" spans="1:6" x14ac:dyDescent="0.35">
      <c r="A1083" s="218"/>
      <c r="B1083" s="219"/>
      <c r="C1083" s="219"/>
      <c r="D1083" s="220"/>
      <c r="E1083" s="221"/>
      <c r="F1083" s="219"/>
    </row>
    <row r="1084" spans="1:6" x14ac:dyDescent="0.35">
      <c r="A1084" s="218"/>
      <c r="B1084" s="219"/>
      <c r="C1084" s="219"/>
      <c r="D1084" s="220"/>
      <c r="E1084" s="221"/>
      <c r="F1084" s="219"/>
    </row>
    <row r="1085" spans="1:6" x14ac:dyDescent="0.35">
      <c r="A1085" s="218"/>
      <c r="B1085" s="219"/>
      <c r="C1085" s="219"/>
      <c r="D1085" s="220"/>
      <c r="E1085" s="221"/>
      <c r="F1085" s="219"/>
    </row>
    <row r="1086" spans="1:6" x14ac:dyDescent="0.35">
      <c r="A1086" s="218"/>
      <c r="B1086" s="219"/>
      <c r="C1086" s="219"/>
      <c r="D1086" s="220"/>
      <c r="E1086" s="221"/>
      <c r="F1086" s="219"/>
    </row>
    <row r="1087" spans="1:6" x14ac:dyDescent="0.35">
      <c r="A1087" s="218"/>
      <c r="B1087" s="219"/>
      <c r="C1087" s="219"/>
      <c r="D1087" s="220"/>
      <c r="E1087" s="221"/>
      <c r="F1087" s="219"/>
    </row>
    <row r="1088" spans="1:6" x14ac:dyDescent="0.35">
      <c r="A1088" s="218"/>
      <c r="B1088" s="219"/>
      <c r="C1088" s="219"/>
      <c r="D1088" s="220"/>
      <c r="E1088" s="221"/>
      <c r="F1088" s="219"/>
    </row>
    <row r="1089" spans="1:6" x14ac:dyDescent="0.35">
      <c r="A1089" s="218"/>
      <c r="B1089" s="219"/>
      <c r="C1089" s="219"/>
      <c r="D1089" s="220"/>
      <c r="E1089" s="221"/>
      <c r="F1089" s="219"/>
    </row>
    <row r="1090" spans="1:6" x14ac:dyDescent="0.35">
      <c r="A1090" s="218"/>
      <c r="B1090" s="219"/>
      <c r="C1090" s="219"/>
      <c r="D1090" s="220"/>
      <c r="E1090" s="221"/>
      <c r="F1090" s="219"/>
    </row>
    <row r="1091" spans="1:6" x14ac:dyDescent="0.35">
      <c r="A1091" s="218"/>
      <c r="B1091" s="219"/>
      <c r="C1091" s="219"/>
      <c r="D1091" s="220"/>
      <c r="E1091" s="221"/>
      <c r="F1091" s="219"/>
    </row>
    <row r="1092" spans="1:6" x14ac:dyDescent="0.35">
      <c r="A1092" s="218"/>
      <c r="B1092" s="219"/>
      <c r="C1092" s="219"/>
      <c r="D1092" s="220"/>
      <c r="E1092" s="221"/>
      <c r="F1092" s="219"/>
    </row>
    <row r="1093" spans="1:6" x14ac:dyDescent="0.35">
      <c r="A1093" s="218"/>
      <c r="B1093" s="219"/>
      <c r="C1093" s="219"/>
      <c r="D1093" s="220"/>
      <c r="E1093" s="221"/>
      <c r="F1093" s="219"/>
    </row>
    <row r="1094" spans="1:6" x14ac:dyDescent="0.35">
      <c r="A1094" s="218"/>
      <c r="B1094" s="219"/>
      <c r="C1094" s="219"/>
      <c r="D1094" s="220"/>
      <c r="E1094" s="221"/>
      <c r="F1094" s="219"/>
    </row>
    <row r="1095" spans="1:6" x14ac:dyDescent="0.35">
      <c r="A1095" s="218"/>
      <c r="B1095" s="219"/>
      <c r="C1095" s="219"/>
      <c r="D1095" s="220"/>
      <c r="E1095" s="221"/>
      <c r="F1095" s="219"/>
    </row>
    <row r="1096" spans="1:6" x14ac:dyDescent="0.35">
      <c r="A1096" s="218"/>
      <c r="B1096" s="219"/>
      <c r="C1096" s="219"/>
      <c r="D1096" s="220"/>
      <c r="E1096" s="221"/>
      <c r="F1096" s="219"/>
    </row>
    <row r="1097" spans="1:6" x14ac:dyDescent="0.35">
      <c r="A1097" s="218"/>
      <c r="B1097" s="219"/>
      <c r="C1097" s="219"/>
      <c r="D1097" s="220"/>
      <c r="E1097" s="221"/>
      <c r="F1097" s="219"/>
    </row>
    <row r="1098" spans="1:6" x14ac:dyDescent="0.35">
      <c r="A1098" s="218"/>
      <c r="B1098" s="219"/>
      <c r="C1098" s="219"/>
      <c r="D1098" s="220"/>
      <c r="E1098" s="221"/>
      <c r="F1098" s="219"/>
    </row>
    <row r="1099" spans="1:6" x14ac:dyDescent="0.35">
      <c r="A1099" s="218"/>
      <c r="B1099" s="219"/>
      <c r="C1099" s="219"/>
      <c r="D1099" s="220"/>
      <c r="E1099" s="221"/>
      <c r="F1099" s="219"/>
    </row>
    <row r="1100" spans="1:6" x14ac:dyDescent="0.35">
      <c r="A1100" s="218"/>
      <c r="B1100" s="219"/>
      <c r="C1100" s="219"/>
      <c r="D1100" s="220"/>
      <c r="E1100" s="221"/>
      <c r="F1100" s="219"/>
    </row>
    <row r="1101" spans="1:6" x14ac:dyDescent="0.35">
      <c r="A1101" s="218"/>
      <c r="B1101" s="219"/>
      <c r="C1101" s="219"/>
      <c r="D1101" s="220"/>
      <c r="E1101" s="221"/>
      <c r="F1101" s="219"/>
    </row>
    <row r="1102" spans="1:6" x14ac:dyDescent="0.35">
      <c r="A1102" s="218"/>
      <c r="B1102" s="219"/>
      <c r="C1102" s="219"/>
      <c r="D1102" s="220"/>
      <c r="E1102" s="221"/>
      <c r="F1102" s="219"/>
    </row>
    <row r="1103" spans="1:6" x14ac:dyDescent="0.35">
      <c r="A1103" s="218"/>
      <c r="B1103" s="219"/>
      <c r="C1103" s="219"/>
      <c r="D1103" s="220"/>
      <c r="E1103" s="221"/>
      <c r="F1103" s="219"/>
    </row>
    <row r="1104" spans="1:6" x14ac:dyDescent="0.35">
      <c r="A1104" s="218"/>
      <c r="B1104" s="219"/>
      <c r="C1104" s="219"/>
      <c r="D1104" s="220"/>
      <c r="E1104" s="221"/>
      <c r="F1104" s="219"/>
    </row>
    <row r="1105" spans="1:6" x14ac:dyDescent="0.35">
      <c r="A1105" s="218"/>
      <c r="B1105" s="219"/>
      <c r="C1105" s="219"/>
      <c r="D1105" s="220"/>
      <c r="E1105" s="221"/>
      <c r="F1105" s="219"/>
    </row>
    <row r="1106" spans="1:6" x14ac:dyDescent="0.35">
      <c r="A1106" s="218"/>
      <c r="B1106" s="219"/>
      <c r="C1106" s="219"/>
      <c r="D1106" s="220"/>
      <c r="E1106" s="221"/>
      <c r="F1106" s="219"/>
    </row>
    <row r="1107" spans="1:6" x14ac:dyDescent="0.35">
      <c r="A1107" s="218"/>
      <c r="B1107" s="219"/>
      <c r="C1107" s="219"/>
      <c r="D1107" s="220"/>
      <c r="E1107" s="221"/>
      <c r="F1107" s="219"/>
    </row>
    <row r="1108" spans="1:6" x14ac:dyDescent="0.35">
      <c r="A1108" s="218"/>
      <c r="B1108" s="219"/>
      <c r="C1108" s="219"/>
      <c r="D1108" s="220"/>
      <c r="E1108" s="221"/>
      <c r="F1108" s="219"/>
    </row>
    <row r="1109" spans="1:6" x14ac:dyDescent="0.35">
      <c r="A1109" s="218"/>
      <c r="B1109" s="219"/>
      <c r="C1109" s="219"/>
      <c r="D1109" s="220"/>
      <c r="E1109" s="221"/>
      <c r="F1109" s="219"/>
    </row>
    <row r="1110" spans="1:6" x14ac:dyDescent="0.35">
      <c r="A1110" s="218"/>
      <c r="B1110" s="219"/>
      <c r="C1110" s="219"/>
      <c r="D1110" s="220"/>
      <c r="E1110" s="221"/>
      <c r="F1110" s="219"/>
    </row>
    <row r="1111" spans="1:6" x14ac:dyDescent="0.35">
      <c r="A1111" s="218"/>
      <c r="B1111" s="219"/>
      <c r="C1111" s="219"/>
      <c r="D1111" s="220"/>
      <c r="E1111" s="221"/>
      <c r="F1111" s="219"/>
    </row>
    <row r="1112" spans="1:6" x14ac:dyDescent="0.35">
      <c r="A1112" s="218"/>
      <c r="B1112" s="219"/>
      <c r="C1112" s="219"/>
      <c r="D1112" s="220"/>
      <c r="E1112" s="221"/>
      <c r="F1112" s="219"/>
    </row>
    <row r="1113" spans="1:6" x14ac:dyDescent="0.35">
      <c r="A1113" s="218"/>
      <c r="B1113" s="219"/>
      <c r="C1113" s="219"/>
      <c r="D1113" s="220"/>
      <c r="E1113" s="221"/>
      <c r="F1113" s="219"/>
    </row>
    <row r="1114" spans="1:6" x14ac:dyDescent="0.35">
      <c r="A1114" s="218"/>
      <c r="B1114" s="219"/>
      <c r="C1114" s="219"/>
      <c r="D1114" s="220"/>
      <c r="E1114" s="221"/>
      <c r="F1114" s="219"/>
    </row>
    <row r="1115" spans="1:6" x14ac:dyDescent="0.35">
      <c r="A1115" s="218"/>
      <c r="B1115" s="219"/>
      <c r="C1115" s="219"/>
      <c r="D1115" s="220"/>
      <c r="E1115" s="221"/>
      <c r="F1115" s="219"/>
    </row>
    <row r="1116" spans="1:6" x14ac:dyDescent="0.35">
      <c r="A1116" s="218"/>
      <c r="B1116" s="219"/>
      <c r="C1116" s="219"/>
      <c r="D1116" s="220"/>
      <c r="E1116" s="221"/>
      <c r="F1116" s="219"/>
    </row>
    <row r="1117" spans="1:6" x14ac:dyDescent="0.35">
      <c r="A1117" s="218"/>
      <c r="B1117" s="219"/>
      <c r="C1117" s="219"/>
      <c r="D1117" s="220"/>
      <c r="E1117" s="221"/>
      <c r="F1117" s="219"/>
    </row>
    <row r="1118" spans="1:6" x14ac:dyDescent="0.35">
      <c r="A1118" s="218"/>
      <c r="B1118" s="219"/>
      <c r="C1118" s="219"/>
      <c r="D1118" s="220"/>
      <c r="E1118" s="221"/>
      <c r="F1118" s="219"/>
    </row>
    <row r="1119" spans="1:6" x14ac:dyDescent="0.35">
      <c r="A1119" s="218"/>
      <c r="B1119" s="219"/>
      <c r="C1119" s="219"/>
      <c r="D1119" s="220"/>
      <c r="E1119" s="221"/>
      <c r="F1119" s="219"/>
    </row>
    <row r="1120" spans="1:6" x14ac:dyDescent="0.35">
      <c r="A1120" s="218"/>
      <c r="B1120" s="219"/>
      <c r="C1120" s="219"/>
      <c r="D1120" s="220"/>
      <c r="E1120" s="221"/>
      <c r="F1120" s="219"/>
    </row>
    <row r="1121" spans="1:6" x14ac:dyDescent="0.35">
      <c r="A1121" s="218"/>
      <c r="B1121" s="219"/>
      <c r="C1121" s="219"/>
      <c r="D1121" s="220"/>
      <c r="E1121" s="221"/>
      <c r="F1121" s="219"/>
    </row>
    <row r="1122" spans="1:6" x14ac:dyDescent="0.35">
      <c r="A1122" s="218"/>
      <c r="B1122" s="219"/>
      <c r="C1122" s="219"/>
      <c r="D1122" s="220"/>
      <c r="E1122" s="221"/>
      <c r="F1122" s="219"/>
    </row>
    <row r="1123" spans="1:6" x14ac:dyDescent="0.35">
      <c r="A1123" s="218"/>
      <c r="B1123" s="219"/>
      <c r="C1123" s="219"/>
      <c r="D1123" s="220"/>
      <c r="E1123" s="221"/>
      <c r="F1123" s="219"/>
    </row>
    <row r="1124" spans="1:6" x14ac:dyDescent="0.35">
      <c r="A1124" s="218"/>
      <c r="B1124" s="219"/>
      <c r="C1124" s="219"/>
      <c r="D1124" s="220"/>
      <c r="E1124" s="221"/>
      <c r="F1124" s="219"/>
    </row>
    <row r="1125" spans="1:6" x14ac:dyDescent="0.35">
      <c r="A1125" s="218"/>
      <c r="B1125" s="219"/>
      <c r="C1125" s="219"/>
      <c r="D1125" s="220"/>
      <c r="E1125" s="221"/>
      <c r="F1125" s="219"/>
    </row>
    <row r="1126" spans="1:6" x14ac:dyDescent="0.35">
      <c r="A1126" s="218"/>
      <c r="B1126" s="219"/>
      <c r="C1126" s="219"/>
      <c r="D1126" s="220"/>
      <c r="E1126" s="221"/>
      <c r="F1126" s="219"/>
    </row>
    <row r="1127" spans="1:6" x14ac:dyDescent="0.35">
      <c r="A1127" s="218"/>
      <c r="B1127" s="219"/>
      <c r="C1127" s="219"/>
      <c r="D1127" s="220"/>
      <c r="E1127" s="221"/>
      <c r="F1127" s="219"/>
    </row>
    <row r="1128" spans="1:6" x14ac:dyDescent="0.35">
      <c r="A1128" s="218"/>
      <c r="B1128" s="219"/>
      <c r="C1128" s="219"/>
      <c r="D1128" s="220"/>
      <c r="E1128" s="221"/>
      <c r="F1128" s="219"/>
    </row>
    <row r="1129" spans="1:6" x14ac:dyDescent="0.35">
      <c r="A1129" s="218"/>
      <c r="B1129" s="219"/>
      <c r="C1129" s="219"/>
      <c r="D1129" s="220"/>
      <c r="E1129" s="221"/>
      <c r="F1129" s="219"/>
    </row>
    <row r="1130" spans="1:6" x14ac:dyDescent="0.35">
      <c r="A1130" s="218"/>
      <c r="B1130" s="219"/>
      <c r="C1130" s="219"/>
      <c r="D1130" s="220"/>
      <c r="E1130" s="221"/>
      <c r="F1130" s="219"/>
    </row>
    <row r="1131" spans="1:6" x14ac:dyDescent="0.35">
      <c r="A1131" s="218"/>
      <c r="B1131" s="219"/>
      <c r="C1131" s="219"/>
      <c r="D1131" s="220"/>
      <c r="E1131" s="221"/>
      <c r="F1131" s="219"/>
    </row>
    <row r="1132" spans="1:6" x14ac:dyDescent="0.35">
      <c r="A1132" s="218"/>
      <c r="B1132" s="219"/>
      <c r="C1132" s="219"/>
      <c r="D1132" s="220"/>
      <c r="E1132" s="221"/>
      <c r="F1132" s="219"/>
    </row>
    <row r="1133" spans="1:6" x14ac:dyDescent="0.35">
      <c r="A1133" s="218"/>
      <c r="B1133" s="219"/>
      <c r="C1133" s="219"/>
      <c r="D1133" s="220"/>
      <c r="E1133" s="221"/>
      <c r="F1133" s="219"/>
    </row>
    <row r="1134" spans="1:6" x14ac:dyDescent="0.35">
      <c r="A1134" s="218"/>
      <c r="B1134" s="219"/>
      <c r="C1134" s="219"/>
      <c r="D1134" s="220"/>
      <c r="E1134" s="221"/>
      <c r="F1134" s="219"/>
    </row>
    <row r="1135" spans="1:6" x14ac:dyDescent="0.35">
      <c r="A1135" s="218"/>
      <c r="B1135" s="219"/>
      <c r="C1135" s="219"/>
      <c r="D1135" s="220"/>
      <c r="E1135" s="221"/>
      <c r="F1135" s="219"/>
    </row>
    <row r="1136" spans="1:6" x14ac:dyDescent="0.35">
      <c r="A1136" s="218"/>
      <c r="B1136" s="219"/>
      <c r="C1136" s="219"/>
      <c r="D1136" s="220"/>
      <c r="E1136" s="221"/>
      <c r="F1136" s="219"/>
    </row>
    <row r="1137" spans="1:6" x14ac:dyDescent="0.35">
      <c r="A1137" s="218"/>
      <c r="B1137" s="219"/>
      <c r="C1137" s="219"/>
      <c r="D1137" s="220"/>
      <c r="E1137" s="221"/>
      <c r="F1137" s="219"/>
    </row>
    <row r="1138" spans="1:6" x14ac:dyDescent="0.35">
      <c r="A1138" s="218"/>
      <c r="B1138" s="219"/>
      <c r="C1138" s="219"/>
      <c r="D1138" s="220"/>
      <c r="E1138" s="221"/>
      <c r="F1138" s="219"/>
    </row>
    <row r="1139" spans="1:6" x14ac:dyDescent="0.35">
      <c r="A1139" s="218"/>
      <c r="B1139" s="219"/>
      <c r="C1139" s="219"/>
      <c r="D1139" s="220"/>
      <c r="E1139" s="221"/>
      <c r="F1139" s="219"/>
    </row>
    <row r="1140" spans="1:6" x14ac:dyDescent="0.35">
      <c r="A1140" s="218"/>
      <c r="B1140" s="219"/>
      <c r="C1140" s="219"/>
      <c r="D1140" s="220"/>
      <c r="E1140" s="221"/>
      <c r="F1140" s="219"/>
    </row>
    <row r="1141" spans="1:6" x14ac:dyDescent="0.35">
      <c r="A1141" s="218"/>
      <c r="B1141" s="219"/>
      <c r="C1141" s="219"/>
      <c r="D1141" s="220"/>
      <c r="E1141" s="221"/>
      <c r="F1141" s="219"/>
    </row>
    <row r="1142" spans="1:6" x14ac:dyDescent="0.35">
      <c r="A1142" s="218"/>
      <c r="B1142" s="219"/>
      <c r="C1142" s="219"/>
      <c r="D1142" s="220"/>
      <c r="E1142" s="221"/>
      <c r="F1142" s="219"/>
    </row>
    <row r="1143" spans="1:6" x14ac:dyDescent="0.35">
      <c r="A1143" s="218"/>
      <c r="B1143" s="219"/>
      <c r="C1143" s="219"/>
      <c r="D1143" s="220"/>
      <c r="E1143" s="221"/>
      <c r="F1143" s="219"/>
    </row>
    <row r="1144" spans="1:6" x14ac:dyDescent="0.35">
      <c r="A1144" s="218"/>
      <c r="B1144" s="219"/>
      <c r="C1144" s="219"/>
      <c r="D1144" s="220"/>
      <c r="E1144" s="221"/>
      <c r="F1144" s="219"/>
    </row>
    <row r="1145" spans="1:6" x14ac:dyDescent="0.35">
      <c r="A1145" s="218"/>
      <c r="B1145" s="219"/>
      <c r="C1145" s="219"/>
      <c r="D1145" s="220"/>
      <c r="E1145" s="221"/>
      <c r="F1145" s="219"/>
    </row>
    <row r="1146" spans="1:6" x14ac:dyDescent="0.35">
      <c r="A1146" s="218"/>
      <c r="B1146" s="219"/>
      <c r="C1146" s="219"/>
      <c r="D1146" s="220"/>
      <c r="E1146" s="221"/>
      <c r="F1146" s="219"/>
    </row>
    <row r="1147" spans="1:6" x14ac:dyDescent="0.35">
      <c r="A1147" s="218"/>
      <c r="B1147" s="219"/>
      <c r="C1147" s="219"/>
      <c r="D1147" s="220"/>
      <c r="E1147" s="221"/>
      <c r="F1147" s="219"/>
    </row>
    <row r="1148" spans="1:6" x14ac:dyDescent="0.35">
      <c r="A1148" s="218"/>
      <c r="B1148" s="219"/>
      <c r="C1148" s="219"/>
      <c r="D1148" s="220"/>
      <c r="E1148" s="221"/>
      <c r="F1148" s="219"/>
    </row>
    <row r="1149" spans="1:6" x14ac:dyDescent="0.35">
      <c r="A1149" s="218"/>
      <c r="B1149" s="219"/>
      <c r="C1149" s="219"/>
      <c r="D1149" s="220"/>
      <c r="E1149" s="221"/>
      <c r="F1149" s="219"/>
    </row>
    <row r="1150" spans="1:6" x14ac:dyDescent="0.35">
      <c r="A1150" s="218"/>
      <c r="B1150" s="219"/>
      <c r="C1150" s="219"/>
      <c r="D1150" s="220"/>
      <c r="E1150" s="221"/>
      <c r="F1150" s="219"/>
    </row>
    <row r="1151" spans="1:6" x14ac:dyDescent="0.35">
      <c r="A1151" s="218"/>
      <c r="B1151" s="219"/>
      <c r="C1151" s="219"/>
      <c r="D1151" s="220"/>
      <c r="E1151" s="221"/>
      <c r="F1151" s="219"/>
    </row>
    <row r="1152" spans="1:6" x14ac:dyDescent="0.35">
      <c r="A1152" s="218"/>
      <c r="B1152" s="219"/>
      <c r="C1152" s="219"/>
      <c r="D1152" s="220"/>
      <c r="E1152" s="221"/>
      <c r="F1152" s="219"/>
    </row>
    <row r="1153" spans="1:6" x14ac:dyDescent="0.35">
      <c r="A1153" s="218"/>
      <c r="B1153" s="219"/>
      <c r="C1153" s="219"/>
      <c r="D1153" s="220"/>
      <c r="E1153" s="221"/>
      <c r="F1153" s="219"/>
    </row>
    <row r="1154" spans="1:6" x14ac:dyDescent="0.35">
      <c r="A1154" s="218"/>
      <c r="B1154" s="219"/>
      <c r="C1154" s="219"/>
      <c r="D1154" s="220"/>
      <c r="E1154" s="221"/>
      <c r="F1154" s="219"/>
    </row>
    <row r="1155" spans="1:6" x14ac:dyDescent="0.35">
      <c r="A1155" s="218"/>
      <c r="B1155" s="219"/>
      <c r="C1155" s="219"/>
      <c r="D1155" s="220"/>
      <c r="E1155" s="221"/>
      <c r="F1155" s="219"/>
    </row>
    <row r="1156" spans="1:6" x14ac:dyDescent="0.35">
      <c r="A1156" s="218"/>
      <c r="B1156" s="219"/>
      <c r="C1156" s="219"/>
      <c r="D1156" s="220"/>
      <c r="E1156" s="221"/>
      <c r="F1156" s="219"/>
    </row>
    <row r="1157" spans="1:6" x14ac:dyDescent="0.35">
      <c r="A1157" s="218"/>
      <c r="B1157" s="219"/>
      <c r="C1157" s="219"/>
      <c r="D1157" s="220"/>
      <c r="E1157" s="221"/>
      <c r="F1157" s="219"/>
    </row>
    <row r="1158" spans="1:6" x14ac:dyDescent="0.35">
      <c r="A1158" s="218"/>
      <c r="B1158" s="219"/>
      <c r="C1158" s="219"/>
      <c r="D1158" s="220"/>
      <c r="E1158" s="221"/>
      <c r="F1158" s="219"/>
    </row>
    <row r="1159" spans="1:6" x14ac:dyDescent="0.35">
      <c r="A1159" s="218"/>
      <c r="B1159" s="219"/>
      <c r="C1159" s="219"/>
      <c r="D1159" s="220"/>
      <c r="E1159" s="221"/>
      <c r="F1159" s="219"/>
    </row>
    <row r="1160" spans="1:6" x14ac:dyDescent="0.35">
      <c r="A1160" s="218"/>
      <c r="B1160" s="219"/>
      <c r="C1160" s="219"/>
      <c r="D1160" s="220"/>
      <c r="E1160" s="221"/>
      <c r="F1160" s="219"/>
    </row>
    <row r="1161" spans="1:6" x14ac:dyDescent="0.35">
      <c r="A1161" s="218"/>
      <c r="B1161" s="219"/>
      <c r="C1161" s="219"/>
      <c r="D1161" s="220"/>
      <c r="E1161" s="221"/>
      <c r="F1161" s="219"/>
    </row>
    <row r="1162" spans="1:6" x14ac:dyDescent="0.35">
      <c r="A1162" s="218"/>
      <c r="B1162" s="219"/>
      <c r="C1162" s="219"/>
      <c r="D1162" s="220"/>
      <c r="E1162" s="221"/>
      <c r="F1162" s="219"/>
    </row>
    <row r="1163" spans="1:6" x14ac:dyDescent="0.35">
      <c r="A1163" s="218"/>
      <c r="B1163" s="219"/>
      <c r="C1163" s="219"/>
      <c r="D1163" s="220"/>
      <c r="E1163" s="221"/>
      <c r="F1163" s="219"/>
    </row>
    <row r="1164" spans="1:6" x14ac:dyDescent="0.35">
      <c r="A1164" s="218"/>
      <c r="B1164" s="219"/>
      <c r="C1164" s="219"/>
      <c r="D1164" s="220"/>
      <c r="E1164" s="221"/>
      <c r="F1164" s="219"/>
    </row>
    <row r="1165" spans="1:6" x14ac:dyDescent="0.35">
      <c r="A1165" s="218"/>
      <c r="B1165" s="219"/>
      <c r="C1165" s="219"/>
      <c r="D1165" s="220"/>
      <c r="E1165" s="221"/>
      <c r="F1165" s="219"/>
    </row>
    <row r="1166" spans="1:6" x14ac:dyDescent="0.35">
      <c r="A1166" s="218"/>
      <c r="B1166" s="219"/>
      <c r="C1166" s="219"/>
      <c r="D1166" s="220"/>
      <c r="E1166" s="221"/>
      <c r="F1166" s="219"/>
    </row>
    <row r="1167" spans="1:6" x14ac:dyDescent="0.35">
      <c r="A1167" s="218"/>
      <c r="B1167" s="219"/>
      <c r="C1167" s="219"/>
      <c r="D1167" s="220"/>
      <c r="E1167" s="221"/>
      <c r="F1167" s="219"/>
    </row>
    <row r="1168" spans="1:6" x14ac:dyDescent="0.35">
      <c r="A1168" s="218"/>
      <c r="B1168" s="219"/>
      <c r="C1168" s="219"/>
      <c r="D1168" s="220"/>
      <c r="E1168" s="221"/>
      <c r="F1168" s="219"/>
    </row>
    <row r="1169" spans="1:6" x14ac:dyDescent="0.35">
      <c r="A1169" s="218"/>
      <c r="B1169" s="219"/>
      <c r="C1169" s="219"/>
      <c r="D1169" s="220"/>
      <c r="E1169" s="221"/>
      <c r="F1169" s="219"/>
    </row>
    <row r="1170" spans="1:6" x14ac:dyDescent="0.35">
      <c r="A1170" s="218"/>
      <c r="B1170" s="219"/>
      <c r="C1170" s="219"/>
      <c r="D1170" s="220"/>
      <c r="E1170" s="221"/>
      <c r="F1170" s="219"/>
    </row>
    <row r="1171" spans="1:6" x14ac:dyDescent="0.35">
      <c r="A1171" s="218"/>
      <c r="B1171" s="219"/>
      <c r="C1171" s="219"/>
      <c r="D1171" s="220"/>
      <c r="E1171" s="221"/>
      <c r="F1171" s="219"/>
    </row>
    <row r="1172" spans="1:6" x14ac:dyDescent="0.35">
      <c r="A1172" s="218"/>
      <c r="B1172" s="219"/>
      <c r="C1172" s="219"/>
      <c r="D1172" s="220"/>
      <c r="E1172" s="221"/>
      <c r="F1172" s="219"/>
    </row>
    <row r="1173" spans="1:6" x14ac:dyDescent="0.35">
      <c r="A1173" s="218"/>
      <c r="B1173" s="219"/>
      <c r="C1173" s="219"/>
      <c r="D1173" s="220"/>
      <c r="E1173" s="221"/>
      <c r="F1173" s="219"/>
    </row>
    <row r="1174" spans="1:6" x14ac:dyDescent="0.35">
      <c r="A1174" s="218"/>
      <c r="B1174" s="219"/>
      <c r="C1174" s="219"/>
      <c r="D1174" s="220"/>
      <c r="E1174" s="221"/>
      <c r="F1174" s="219"/>
    </row>
    <row r="1175" spans="1:6" x14ac:dyDescent="0.35">
      <c r="A1175" s="218"/>
      <c r="B1175" s="219"/>
      <c r="C1175" s="219"/>
      <c r="D1175" s="220"/>
      <c r="E1175" s="221"/>
      <c r="F1175" s="219"/>
    </row>
    <row r="1176" spans="1:6" x14ac:dyDescent="0.35">
      <c r="A1176" s="218"/>
      <c r="B1176" s="219"/>
      <c r="C1176" s="219"/>
      <c r="D1176" s="220"/>
      <c r="E1176" s="221"/>
      <c r="F1176" s="219"/>
    </row>
    <row r="1177" spans="1:6" x14ac:dyDescent="0.35">
      <c r="A1177" s="218"/>
      <c r="B1177" s="219"/>
      <c r="C1177" s="219"/>
      <c r="D1177" s="220"/>
      <c r="E1177" s="221"/>
      <c r="F1177" s="219"/>
    </row>
  </sheetData>
  <sheetProtection algorithmName="SHA-512" hashValue="WHdC3f9DBVf+jD71Jr7ZWxGnAJIbjw17/7GAexf3tBGrzBYZNlecPjA8i6oUfszpJ5cel7qwDFakZPr2Vdlkqw==" saltValue="fiK/ynQzVPcIIG+Ex7ZfCQ==" spinCount="100000" sheet="1" objects="1" scenarios="1" selectLockedCells="1" sort="0"/>
  <mergeCells count="1">
    <mergeCell ref="A1:F1"/>
  </mergeCells>
  <dataValidations count="2">
    <dataValidation type="list" allowBlank="1" showInputMessage="1" showErrorMessage="1" sqref="E4:E1177" xr:uid="{14F8ABAE-1865-486A-B981-8756451B6280}">
      <formula1>"Nurse Supervisor, Nurse Home Visitor, Other"</formula1>
    </dataValidation>
    <dataValidation type="list" allowBlank="1" showInputMessage="1" showErrorMessage="1" sqref="F4:F1177" xr:uid="{967E9C9D-5C87-46FB-9B2D-0AE1368C43B8}">
      <formula1>"Full-Time, Part-Time"</formula1>
    </dataValidation>
  </dataValidations>
  <pageMargins left="0.7" right="0.7" top="0.75" bottom="0.75" header="0.3" footer="0.3"/>
  <pageSetup orientation="portrait" r:id="rId1"/>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148B5-4B1D-405B-8319-772396FE5B1D}">
  <sheetPr codeName="Sheet4">
    <tabColor rgb="FFFFFF00"/>
  </sheetPr>
  <dimension ref="A1:H1179"/>
  <sheetViews>
    <sheetView topLeftCell="A5" workbookViewId="0">
      <selection activeCell="D6" sqref="D6"/>
    </sheetView>
  </sheetViews>
  <sheetFormatPr defaultColWidth="8.7265625" defaultRowHeight="14.5" x14ac:dyDescent="0.35"/>
  <cols>
    <col min="1" max="1" width="20.7265625" style="230" customWidth="1"/>
    <col min="2" max="3" width="23.81640625" style="4" bestFit="1" customWidth="1"/>
    <col min="4" max="4" width="23.81640625" style="4" customWidth="1"/>
    <col min="5" max="16384" width="8.7265625" style="4"/>
  </cols>
  <sheetData>
    <row r="1" spans="1:8" ht="20" x14ac:dyDescent="0.4">
      <c r="A1" s="248"/>
      <c r="B1" s="248"/>
      <c r="C1" s="248"/>
    </row>
    <row r="2" spans="1:8" ht="117.65" customHeight="1" x14ac:dyDescent="0.35">
      <c r="A2" s="250" t="s">
        <v>168</v>
      </c>
      <c r="B2" s="250"/>
      <c r="C2" s="250"/>
      <c r="D2" s="250"/>
    </row>
    <row r="3" spans="1:8" s="113" customFormat="1" ht="19" thickBot="1" x14ac:dyDescent="0.5">
      <c r="A3" s="111" t="s">
        <v>10</v>
      </c>
      <c r="B3" s="4"/>
      <c r="C3" s="203" t="s">
        <v>11</v>
      </c>
      <c r="D3" s="4"/>
      <c r="E3" s="4"/>
      <c r="F3" s="4"/>
      <c r="G3" s="4"/>
      <c r="H3" s="4"/>
    </row>
    <row r="4" spans="1:8" s="120" customFormat="1" ht="48" customHeight="1" thickBot="1" x14ac:dyDescent="0.4">
      <c r="A4" s="119" t="s">
        <v>18</v>
      </c>
      <c r="B4" s="249" t="s">
        <v>19</v>
      </c>
      <c r="C4" s="249"/>
      <c r="D4" s="249"/>
    </row>
    <row r="5" spans="1:8" s="118" customFormat="1" ht="120.75" customHeight="1" x14ac:dyDescent="0.35">
      <c r="A5" s="7" t="s">
        <v>12</v>
      </c>
      <c r="B5" s="121" t="s">
        <v>20</v>
      </c>
      <c r="C5" s="7" t="s">
        <v>21</v>
      </c>
      <c r="D5" s="121" t="s">
        <v>22</v>
      </c>
    </row>
    <row r="6" spans="1:8" x14ac:dyDescent="0.35">
      <c r="A6" s="229" t="e" cm="1" vm="1">
        <f t="array" ref="A6">_xlfn._xlws.FILTER(Fidelity!A4:A100, (Fidelity!D4:D100="Yes") * (Fidelity!E4:E100="Nurse Home Visitor"))</f>
        <v>#VALUE!</v>
      </c>
      <c r="B6" s="122"/>
      <c r="C6" s="123"/>
      <c r="D6" s="123"/>
    </row>
    <row r="7" spans="1:8" x14ac:dyDescent="0.35">
      <c r="A7" s="229"/>
      <c r="B7" s="124"/>
      <c r="C7" s="125"/>
      <c r="D7" s="126"/>
    </row>
    <row r="8" spans="1:8" x14ac:dyDescent="0.35">
      <c r="A8" s="229"/>
      <c r="B8" s="122"/>
      <c r="C8" s="123"/>
      <c r="D8" s="127"/>
    </row>
    <row r="9" spans="1:8" x14ac:dyDescent="0.35">
      <c r="A9" s="229"/>
      <c r="B9" s="124"/>
      <c r="C9" s="125"/>
      <c r="D9" s="126"/>
    </row>
    <row r="10" spans="1:8" x14ac:dyDescent="0.35">
      <c r="A10" s="229"/>
      <c r="B10" s="122"/>
      <c r="C10" s="123"/>
      <c r="D10" s="127"/>
    </row>
    <row r="11" spans="1:8" x14ac:dyDescent="0.35">
      <c r="A11" s="229"/>
      <c r="B11" s="124"/>
      <c r="C11" s="125"/>
      <c r="D11" s="126"/>
    </row>
    <row r="12" spans="1:8" x14ac:dyDescent="0.35">
      <c r="A12" s="229"/>
      <c r="B12" s="122"/>
      <c r="C12" s="123"/>
      <c r="D12" s="127"/>
    </row>
    <row r="13" spans="1:8" x14ac:dyDescent="0.35">
      <c r="A13" s="229"/>
      <c r="B13" s="124"/>
      <c r="C13" s="125"/>
      <c r="D13" s="126"/>
    </row>
    <row r="14" spans="1:8" x14ac:dyDescent="0.35">
      <c r="A14" s="229"/>
      <c r="B14" s="122"/>
      <c r="C14" s="123"/>
      <c r="D14" s="127"/>
    </row>
    <row r="15" spans="1:8" x14ac:dyDescent="0.35">
      <c r="A15" s="229"/>
      <c r="B15" s="124"/>
      <c r="C15" s="125"/>
      <c r="D15" s="126"/>
    </row>
    <row r="16" spans="1:8" x14ac:dyDescent="0.35">
      <c r="A16" s="229"/>
      <c r="B16" s="122"/>
      <c r="C16" s="123"/>
      <c r="D16" s="127"/>
    </row>
    <row r="17" spans="1:4" x14ac:dyDescent="0.35">
      <c r="A17" s="229"/>
      <c r="B17" s="124"/>
      <c r="C17" s="125"/>
      <c r="D17" s="126"/>
    </row>
    <row r="18" spans="1:4" x14ac:dyDescent="0.35">
      <c r="A18" s="229"/>
      <c r="B18" s="122"/>
      <c r="C18" s="123"/>
      <c r="D18" s="127"/>
    </row>
    <row r="19" spans="1:4" x14ac:dyDescent="0.35">
      <c r="A19" s="229"/>
      <c r="B19" s="124"/>
      <c r="C19" s="125"/>
      <c r="D19" s="126"/>
    </row>
    <row r="20" spans="1:4" x14ac:dyDescent="0.35">
      <c r="A20" s="229"/>
      <c r="B20" s="122"/>
      <c r="C20" s="123"/>
      <c r="D20" s="127"/>
    </row>
    <row r="21" spans="1:4" x14ac:dyDescent="0.35">
      <c r="A21" s="229"/>
      <c r="B21" s="124"/>
      <c r="C21" s="125"/>
      <c r="D21" s="126"/>
    </row>
    <row r="22" spans="1:4" x14ac:dyDescent="0.35">
      <c r="A22" s="229"/>
      <c r="B22" s="122"/>
      <c r="C22" s="123"/>
      <c r="D22" s="127"/>
    </row>
    <row r="23" spans="1:4" x14ac:dyDescent="0.35">
      <c r="A23" s="229"/>
      <c r="B23" s="124"/>
      <c r="C23" s="125"/>
      <c r="D23" s="126"/>
    </row>
    <row r="24" spans="1:4" x14ac:dyDescent="0.35">
      <c r="A24" s="229"/>
      <c r="B24" s="122"/>
      <c r="C24" s="123"/>
      <c r="D24" s="127"/>
    </row>
    <row r="25" spans="1:4" x14ac:dyDescent="0.35">
      <c r="A25" s="229"/>
      <c r="B25" s="124"/>
      <c r="C25" s="125"/>
      <c r="D25" s="126"/>
    </row>
    <row r="26" spans="1:4" x14ac:dyDescent="0.35">
      <c r="A26" s="229"/>
      <c r="B26" s="122"/>
      <c r="C26" s="123"/>
      <c r="D26" s="127"/>
    </row>
    <row r="27" spans="1:4" x14ac:dyDescent="0.35">
      <c r="A27" s="229"/>
      <c r="B27" s="124"/>
      <c r="C27" s="125"/>
      <c r="D27" s="126"/>
    </row>
    <row r="28" spans="1:4" x14ac:dyDescent="0.35">
      <c r="A28" s="229"/>
      <c r="B28" s="122"/>
      <c r="C28" s="123"/>
      <c r="D28" s="127"/>
    </row>
    <row r="29" spans="1:4" x14ac:dyDescent="0.35">
      <c r="A29" s="229"/>
      <c r="B29" s="124"/>
      <c r="C29" s="125"/>
      <c r="D29" s="126"/>
    </row>
    <row r="30" spans="1:4" x14ac:dyDescent="0.35">
      <c r="A30" s="229"/>
      <c r="B30" s="122"/>
      <c r="C30" s="123"/>
      <c r="D30" s="127"/>
    </row>
    <row r="31" spans="1:4" x14ac:dyDescent="0.35">
      <c r="A31" s="229"/>
      <c r="B31" s="124"/>
      <c r="C31" s="125"/>
      <c r="D31" s="126"/>
    </row>
    <row r="32" spans="1:4" x14ac:dyDescent="0.35">
      <c r="A32" s="229"/>
      <c r="B32" s="122"/>
      <c r="C32" s="123"/>
      <c r="D32" s="127"/>
    </row>
    <row r="33" spans="1:4" x14ac:dyDescent="0.35">
      <c r="A33" s="229"/>
      <c r="B33" s="124"/>
      <c r="C33" s="125"/>
      <c r="D33" s="126"/>
    </row>
    <row r="34" spans="1:4" x14ac:dyDescent="0.35">
      <c r="A34" s="229"/>
      <c r="B34" s="122"/>
      <c r="C34" s="123"/>
      <c r="D34" s="127"/>
    </row>
    <row r="35" spans="1:4" x14ac:dyDescent="0.35">
      <c r="A35" s="229"/>
      <c r="B35" s="124"/>
      <c r="C35" s="125"/>
      <c r="D35" s="126"/>
    </row>
    <row r="36" spans="1:4" x14ac:dyDescent="0.35">
      <c r="A36" s="229"/>
      <c r="B36" s="122"/>
      <c r="C36" s="123"/>
      <c r="D36" s="127"/>
    </row>
    <row r="37" spans="1:4" x14ac:dyDescent="0.35">
      <c r="A37" s="229"/>
      <c r="B37" s="124"/>
      <c r="C37" s="125"/>
      <c r="D37" s="126"/>
    </row>
    <row r="38" spans="1:4" x14ac:dyDescent="0.35">
      <c r="A38" s="229"/>
      <c r="B38" s="122"/>
      <c r="C38" s="123"/>
      <c r="D38" s="127"/>
    </row>
    <row r="39" spans="1:4" x14ac:dyDescent="0.35">
      <c r="A39" s="229"/>
      <c r="B39" s="124"/>
      <c r="C39" s="125"/>
      <c r="D39" s="126"/>
    </row>
    <row r="40" spans="1:4" x14ac:dyDescent="0.35">
      <c r="A40" s="229"/>
      <c r="B40" s="122"/>
      <c r="C40" s="123"/>
      <c r="D40" s="127"/>
    </row>
    <row r="41" spans="1:4" x14ac:dyDescent="0.35">
      <c r="A41" s="229"/>
      <c r="B41" s="124"/>
      <c r="C41" s="125"/>
      <c r="D41" s="126"/>
    </row>
    <row r="42" spans="1:4" x14ac:dyDescent="0.35">
      <c r="A42" s="229"/>
      <c r="B42" s="122"/>
      <c r="C42" s="123"/>
      <c r="D42" s="127"/>
    </row>
    <row r="43" spans="1:4" x14ac:dyDescent="0.35">
      <c r="A43" s="229"/>
      <c r="B43" s="124"/>
      <c r="C43" s="125"/>
      <c r="D43" s="126"/>
    </row>
    <row r="44" spans="1:4" x14ac:dyDescent="0.35">
      <c r="A44" s="229"/>
      <c r="B44" s="122"/>
      <c r="C44" s="123"/>
      <c r="D44" s="127"/>
    </row>
    <row r="45" spans="1:4" x14ac:dyDescent="0.35">
      <c r="A45" s="229"/>
      <c r="B45" s="124"/>
      <c r="C45" s="125"/>
      <c r="D45" s="126"/>
    </row>
    <row r="46" spans="1:4" x14ac:dyDescent="0.35">
      <c r="A46" s="229"/>
      <c r="B46" s="122"/>
      <c r="C46" s="123"/>
      <c r="D46" s="127"/>
    </row>
    <row r="47" spans="1:4" x14ac:dyDescent="0.35">
      <c r="A47" s="229"/>
      <c r="B47" s="124"/>
      <c r="C47" s="125"/>
      <c r="D47" s="126"/>
    </row>
    <row r="48" spans="1:4" x14ac:dyDescent="0.35">
      <c r="A48" s="229"/>
      <c r="B48" s="122"/>
      <c r="C48" s="123"/>
      <c r="D48" s="127"/>
    </row>
    <row r="49" spans="1:4" x14ac:dyDescent="0.35">
      <c r="A49" s="229"/>
      <c r="B49" s="124"/>
      <c r="C49" s="125"/>
      <c r="D49" s="126"/>
    </row>
    <row r="50" spans="1:4" x14ac:dyDescent="0.35">
      <c r="A50" s="229"/>
      <c r="B50" s="122"/>
      <c r="C50" s="123"/>
      <c r="D50" s="127"/>
    </row>
    <row r="51" spans="1:4" x14ac:dyDescent="0.35">
      <c r="A51" s="229"/>
      <c r="B51" s="124"/>
      <c r="C51" s="125"/>
      <c r="D51" s="126"/>
    </row>
    <row r="52" spans="1:4" x14ac:dyDescent="0.35">
      <c r="A52" s="229"/>
      <c r="B52" s="122"/>
      <c r="C52" s="123"/>
      <c r="D52" s="127"/>
    </row>
    <row r="53" spans="1:4" x14ac:dyDescent="0.35">
      <c r="A53" s="229"/>
      <c r="B53" s="124"/>
      <c r="C53" s="125"/>
      <c r="D53" s="126"/>
    </row>
    <row r="54" spans="1:4" x14ac:dyDescent="0.35">
      <c r="A54" s="229"/>
      <c r="B54" s="122"/>
      <c r="C54" s="123"/>
      <c r="D54" s="127"/>
    </row>
    <row r="55" spans="1:4" x14ac:dyDescent="0.35">
      <c r="A55" s="229"/>
      <c r="B55" s="124"/>
      <c r="C55" s="125"/>
      <c r="D55" s="126"/>
    </row>
    <row r="56" spans="1:4" x14ac:dyDescent="0.35">
      <c r="A56" s="229"/>
      <c r="B56" s="122"/>
      <c r="C56" s="123"/>
      <c r="D56" s="127"/>
    </row>
    <row r="57" spans="1:4" x14ac:dyDescent="0.35">
      <c r="A57" s="229"/>
      <c r="B57" s="124"/>
      <c r="C57" s="125"/>
      <c r="D57" s="126"/>
    </row>
    <row r="58" spans="1:4" x14ac:dyDescent="0.35">
      <c r="A58" s="229"/>
      <c r="B58" s="122"/>
      <c r="C58" s="123"/>
      <c r="D58" s="127"/>
    </row>
    <row r="59" spans="1:4" x14ac:dyDescent="0.35">
      <c r="A59" s="229"/>
      <c r="B59" s="124"/>
      <c r="C59" s="125"/>
      <c r="D59" s="126"/>
    </row>
    <row r="60" spans="1:4" x14ac:dyDescent="0.35">
      <c r="A60" s="229"/>
      <c r="B60" s="122"/>
      <c r="C60" s="123"/>
      <c r="D60" s="127"/>
    </row>
    <row r="61" spans="1:4" x14ac:dyDescent="0.35">
      <c r="A61" s="229"/>
      <c r="B61" s="124"/>
      <c r="C61" s="125"/>
      <c r="D61" s="126"/>
    </row>
    <row r="62" spans="1:4" x14ac:dyDescent="0.35">
      <c r="A62" s="229"/>
      <c r="B62" s="122"/>
      <c r="C62" s="123"/>
      <c r="D62" s="127"/>
    </row>
    <row r="63" spans="1:4" x14ac:dyDescent="0.35">
      <c r="A63" s="229"/>
      <c r="B63" s="124"/>
      <c r="C63" s="125"/>
      <c r="D63" s="126"/>
    </row>
    <row r="64" spans="1:4" x14ac:dyDescent="0.35">
      <c r="A64" s="229"/>
      <c r="B64" s="122"/>
      <c r="C64" s="123"/>
      <c r="D64" s="127"/>
    </row>
    <row r="65" spans="1:4" x14ac:dyDescent="0.35">
      <c r="A65" s="229"/>
      <c r="B65" s="124"/>
      <c r="C65" s="125"/>
      <c r="D65" s="126"/>
    </row>
    <row r="66" spans="1:4" x14ac:dyDescent="0.35">
      <c r="A66" s="229"/>
      <c r="B66" s="122"/>
      <c r="C66" s="123"/>
      <c r="D66" s="127"/>
    </row>
    <row r="67" spans="1:4" x14ac:dyDescent="0.35">
      <c r="A67" s="229"/>
      <c r="B67" s="124"/>
      <c r="C67" s="125"/>
      <c r="D67" s="126"/>
    </row>
    <row r="68" spans="1:4" x14ac:dyDescent="0.35">
      <c r="A68" s="229"/>
      <c r="B68" s="122"/>
      <c r="C68" s="123"/>
      <c r="D68" s="127"/>
    </row>
    <row r="69" spans="1:4" x14ac:dyDescent="0.35">
      <c r="A69" s="229"/>
      <c r="B69" s="124"/>
      <c r="C69" s="125"/>
      <c r="D69" s="126"/>
    </row>
    <row r="70" spans="1:4" x14ac:dyDescent="0.35">
      <c r="A70" s="229"/>
      <c r="B70" s="122"/>
      <c r="C70" s="123"/>
      <c r="D70" s="127"/>
    </row>
    <row r="71" spans="1:4" x14ac:dyDescent="0.35">
      <c r="A71" s="229"/>
      <c r="B71" s="124"/>
      <c r="C71" s="125"/>
      <c r="D71" s="126"/>
    </row>
    <row r="72" spans="1:4" x14ac:dyDescent="0.35">
      <c r="A72" s="229"/>
      <c r="B72" s="122"/>
      <c r="C72" s="123"/>
      <c r="D72" s="127"/>
    </row>
    <row r="73" spans="1:4" x14ac:dyDescent="0.35">
      <c r="A73" s="229"/>
      <c r="B73" s="124"/>
      <c r="C73" s="125"/>
      <c r="D73" s="126"/>
    </row>
    <row r="74" spans="1:4" x14ac:dyDescent="0.35">
      <c r="A74" s="229"/>
      <c r="B74" s="122"/>
      <c r="C74" s="123"/>
      <c r="D74" s="127"/>
    </row>
    <row r="75" spans="1:4" x14ac:dyDescent="0.35">
      <c r="A75" s="229"/>
      <c r="B75" s="124"/>
      <c r="C75" s="125"/>
      <c r="D75" s="126"/>
    </row>
    <row r="76" spans="1:4" x14ac:dyDescent="0.35">
      <c r="A76" s="229"/>
      <c r="B76" s="122"/>
      <c r="C76" s="123"/>
      <c r="D76" s="127"/>
    </row>
    <row r="77" spans="1:4" x14ac:dyDescent="0.35">
      <c r="A77" s="229"/>
      <c r="B77" s="124"/>
      <c r="C77" s="125"/>
      <c r="D77" s="126"/>
    </row>
    <row r="78" spans="1:4" x14ac:dyDescent="0.35">
      <c r="A78" s="229"/>
      <c r="B78" s="122"/>
      <c r="C78" s="123"/>
      <c r="D78" s="127"/>
    </row>
    <row r="79" spans="1:4" x14ac:dyDescent="0.35">
      <c r="A79" s="229"/>
      <c r="B79" s="124"/>
      <c r="C79" s="125"/>
      <c r="D79" s="126"/>
    </row>
    <row r="80" spans="1:4" x14ac:dyDescent="0.35">
      <c r="A80" s="229"/>
      <c r="B80" s="122"/>
      <c r="C80" s="123"/>
      <c r="D80" s="127"/>
    </row>
    <row r="81" spans="1:4" x14ac:dyDescent="0.35">
      <c r="A81" s="229"/>
      <c r="B81" s="124"/>
      <c r="C81" s="125"/>
      <c r="D81" s="126"/>
    </row>
    <row r="82" spans="1:4" x14ac:dyDescent="0.35">
      <c r="A82" s="229"/>
      <c r="B82" s="122"/>
      <c r="C82" s="123"/>
      <c r="D82" s="127"/>
    </row>
    <row r="83" spans="1:4" x14ac:dyDescent="0.35">
      <c r="A83" s="229"/>
      <c r="B83" s="124"/>
      <c r="C83" s="125"/>
      <c r="D83" s="126"/>
    </row>
    <row r="84" spans="1:4" x14ac:dyDescent="0.35">
      <c r="A84" s="229"/>
      <c r="B84" s="122"/>
      <c r="C84" s="123"/>
      <c r="D84" s="127"/>
    </row>
    <row r="85" spans="1:4" x14ac:dyDescent="0.35">
      <c r="A85" s="229"/>
      <c r="B85" s="124"/>
      <c r="C85" s="125"/>
      <c r="D85" s="126"/>
    </row>
    <row r="86" spans="1:4" x14ac:dyDescent="0.35">
      <c r="A86" s="229"/>
      <c r="B86" s="122"/>
      <c r="C86" s="123"/>
      <c r="D86" s="127"/>
    </row>
    <row r="87" spans="1:4" x14ac:dyDescent="0.35">
      <c r="A87" s="229"/>
      <c r="B87" s="124"/>
      <c r="C87" s="125"/>
      <c r="D87" s="126"/>
    </row>
    <row r="88" spans="1:4" x14ac:dyDescent="0.35">
      <c r="A88" s="229"/>
      <c r="B88" s="122"/>
      <c r="C88" s="123"/>
      <c r="D88" s="127"/>
    </row>
    <row r="89" spans="1:4" x14ac:dyDescent="0.35">
      <c r="A89" s="229"/>
      <c r="B89" s="124"/>
      <c r="C89" s="125"/>
      <c r="D89" s="126"/>
    </row>
    <row r="90" spans="1:4" x14ac:dyDescent="0.35">
      <c r="A90" s="229"/>
      <c r="B90" s="122"/>
      <c r="C90" s="123"/>
      <c r="D90" s="127"/>
    </row>
    <row r="91" spans="1:4" x14ac:dyDescent="0.35">
      <c r="A91" s="229"/>
      <c r="B91" s="124"/>
      <c r="C91" s="125"/>
      <c r="D91" s="126"/>
    </row>
    <row r="92" spans="1:4" x14ac:dyDescent="0.35">
      <c r="A92" s="229"/>
      <c r="B92" s="122"/>
      <c r="C92" s="123"/>
      <c r="D92" s="127"/>
    </row>
    <row r="93" spans="1:4" x14ac:dyDescent="0.35">
      <c r="A93" s="229"/>
      <c r="B93" s="124"/>
      <c r="C93" s="125"/>
      <c r="D93" s="126"/>
    </row>
    <row r="94" spans="1:4" x14ac:dyDescent="0.35">
      <c r="A94" s="229"/>
      <c r="B94" s="122"/>
      <c r="C94" s="123"/>
      <c r="D94" s="127"/>
    </row>
    <row r="95" spans="1:4" x14ac:dyDescent="0.35">
      <c r="A95" s="229"/>
      <c r="B95" s="124"/>
      <c r="C95" s="125"/>
      <c r="D95" s="126"/>
    </row>
    <row r="96" spans="1:4" x14ac:dyDescent="0.35">
      <c r="A96" s="229"/>
      <c r="B96" s="122"/>
      <c r="C96" s="123"/>
      <c r="D96" s="127"/>
    </row>
    <row r="97" spans="1:4" x14ac:dyDescent="0.35">
      <c r="A97" s="229"/>
      <c r="B97" s="124"/>
      <c r="C97" s="125"/>
      <c r="D97" s="126"/>
    </row>
    <row r="98" spans="1:4" x14ac:dyDescent="0.35">
      <c r="A98" s="229"/>
      <c r="B98" s="122"/>
      <c r="C98" s="123"/>
      <c r="D98" s="127"/>
    </row>
    <row r="99" spans="1:4" x14ac:dyDescent="0.35">
      <c r="A99" s="229"/>
      <c r="B99" s="124"/>
      <c r="C99" s="125"/>
      <c r="D99" s="126"/>
    </row>
    <row r="100" spans="1:4" x14ac:dyDescent="0.35">
      <c r="A100" s="229"/>
      <c r="B100" s="122"/>
      <c r="C100" s="123"/>
      <c r="D100" s="127"/>
    </row>
    <row r="101" spans="1:4" x14ac:dyDescent="0.35">
      <c r="A101" s="229"/>
      <c r="B101" s="124"/>
      <c r="C101" s="125"/>
      <c r="D101" s="126"/>
    </row>
    <row r="102" spans="1:4" x14ac:dyDescent="0.35">
      <c r="A102" s="229"/>
      <c r="B102" s="122"/>
      <c r="C102" s="123"/>
      <c r="D102" s="127"/>
    </row>
    <row r="103" spans="1:4" x14ac:dyDescent="0.35">
      <c r="A103" s="229"/>
      <c r="B103" s="124"/>
      <c r="C103" s="125"/>
      <c r="D103" s="126"/>
    </row>
    <row r="104" spans="1:4" x14ac:dyDescent="0.35">
      <c r="A104" s="229"/>
      <c r="B104" s="122"/>
      <c r="C104" s="123"/>
      <c r="D104" s="127"/>
    </row>
    <row r="105" spans="1:4" x14ac:dyDescent="0.35">
      <c r="A105" s="229"/>
      <c r="B105" s="124"/>
      <c r="C105" s="125"/>
      <c r="D105" s="126"/>
    </row>
    <row r="106" spans="1:4" x14ac:dyDescent="0.35">
      <c r="A106" s="229"/>
      <c r="B106" s="122"/>
      <c r="C106" s="123"/>
      <c r="D106" s="127"/>
    </row>
    <row r="107" spans="1:4" x14ac:dyDescent="0.35">
      <c r="A107" s="229"/>
      <c r="B107" s="124"/>
      <c r="C107" s="125"/>
      <c r="D107" s="126"/>
    </row>
    <row r="108" spans="1:4" x14ac:dyDescent="0.35">
      <c r="A108" s="229"/>
      <c r="B108" s="122"/>
      <c r="C108" s="123"/>
      <c r="D108" s="127"/>
    </row>
    <row r="109" spans="1:4" x14ac:dyDescent="0.35">
      <c r="A109" s="229"/>
      <c r="B109" s="124"/>
      <c r="C109" s="125"/>
      <c r="D109" s="126"/>
    </row>
    <row r="110" spans="1:4" x14ac:dyDescent="0.35">
      <c r="A110" s="229"/>
      <c r="B110" s="122"/>
      <c r="C110" s="123"/>
      <c r="D110" s="127"/>
    </row>
    <row r="111" spans="1:4" x14ac:dyDescent="0.35">
      <c r="A111" s="229"/>
      <c r="B111" s="124"/>
      <c r="C111" s="125"/>
      <c r="D111" s="126"/>
    </row>
    <row r="112" spans="1:4" x14ac:dyDescent="0.35">
      <c r="A112" s="229"/>
      <c r="B112" s="122"/>
      <c r="C112" s="123"/>
      <c r="D112" s="127"/>
    </row>
    <row r="113" spans="1:4" x14ac:dyDescent="0.35">
      <c r="A113" s="229"/>
      <c r="B113" s="124"/>
      <c r="C113" s="125"/>
      <c r="D113" s="126"/>
    </row>
    <row r="114" spans="1:4" x14ac:dyDescent="0.35">
      <c r="A114" s="229"/>
      <c r="B114" s="122"/>
      <c r="C114" s="123"/>
      <c r="D114" s="127"/>
    </row>
    <row r="115" spans="1:4" x14ac:dyDescent="0.35">
      <c r="A115" s="229"/>
      <c r="B115" s="124"/>
      <c r="C115" s="125"/>
      <c r="D115" s="126"/>
    </row>
    <row r="116" spans="1:4" x14ac:dyDescent="0.35">
      <c r="A116" s="229"/>
      <c r="B116" s="122"/>
      <c r="C116" s="123"/>
      <c r="D116" s="127"/>
    </row>
    <row r="117" spans="1:4" x14ac:dyDescent="0.35">
      <c r="A117" s="229"/>
      <c r="B117" s="124"/>
      <c r="C117" s="125"/>
      <c r="D117" s="126"/>
    </row>
    <row r="118" spans="1:4" x14ac:dyDescent="0.35">
      <c r="A118" s="229"/>
      <c r="B118" s="122"/>
      <c r="C118" s="123"/>
      <c r="D118" s="127"/>
    </row>
    <row r="119" spans="1:4" x14ac:dyDescent="0.35">
      <c r="A119" s="229"/>
      <c r="B119" s="124"/>
      <c r="C119" s="125"/>
      <c r="D119" s="126"/>
    </row>
    <row r="120" spans="1:4" x14ac:dyDescent="0.35">
      <c r="A120" s="229"/>
      <c r="B120" s="122"/>
      <c r="C120" s="123"/>
      <c r="D120" s="127"/>
    </row>
    <row r="121" spans="1:4" x14ac:dyDescent="0.35">
      <c r="A121" s="229"/>
      <c r="B121" s="124"/>
      <c r="C121" s="125"/>
      <c r="D121" s="126"/>
    </row>
    <row r="122" spans="1:4" x14ac:dyDescent="0.35">
      <c r="A122" s="229"/>
      <c r="B122" s="122"/>
      <c r="C122" s="123"/>
      <c r="D122" s="127"/>
    </row>
    <row r="123" spans="1:4" x14ac:dyDescent="0.35">
      <c r="A123" s="229"/>
      <c r="B123" s="124"/>
      <c r="C123" s="125"/>
      <c r="D123" s="126"/>
    </row>
    <row r="124" spans="1:4" x14ac:dyDescent="0.35">
      <c r="A124" s="229"/>
      <c r="B124" s="122"/>
      <c r="C124" s="123"/>
      <c r="D124" s="127"/>
    </row>
    <row r="125" spans="1:4" x14ac:dyDescent="0.35">
      <c r="A125" s="229"/>
      <c r="B125" s="124"/>
      <c r="C125" s="125"/>
      <c r="D125" s="126"/>
    </row>
    <row r="126" spans="1:4" x14ac:dyDescent="0.35">
      <c r="A126" s="229"/>
      <c r="B126" s="122"/>
      <c r="C126" s="123"/>
      <c r="D126" s="127"/>
    </row>
    <row r="127" spans="1:4" x14ac:dyDescent="0.35">
      <c r="A127" s="229"/>
      <c r="B127" s="124"/>
      <c r="C127" s="125"/>
      <c r="D127" s="126"/>
    </row>
    <row r="128" spans="1:4" x14ac:dyDescent="0.35">
      <c r="A128" s="229"/>
      <c r="B128" s="122"/>
      <c r="C128" s="123"/>
      <c r="D128" s="127"/>
    </row>
    <row r="129" spans="1:4" x14ac:dyDescent="0.35">
      <c r="A129" s="229"/>
      <c r="B129" s="124"/>
      <c r="C129" s="125"/>
      <c r="D129" s="126"/>
    </row>
    <row r="130" spans="1:4" x14ac:dyDescent="0.35">
      <c r="A130" s="229"/>
      <c r="B130" s="122"/>
      <c r="C130" s="123"/>
      <c r="D130" s="127"/>
    </row>
    <row r="131" spans="1:4" x14ac:dyDescent="0.35">
      <c r="A131" s="229"/>
      <c r="B131" s="124"/>
      <c r="C131" s="125"/>
      <c r="D131" s="126"/>
    </row>
    <row r="132" spans="1:4" x14ac:dyDescent="0.35">
      <c r="A132" s="229"/>
      <c r="B132" s="122"/>
      <c r="C132" s="123"/>
      <c r="D132" s="127"/>
    </row>
    <row r="133" spans="1:4" x14ac:dyDescent="0.35">
      <c r="A133" s="229"/>
      <c r="B133" s="124"/>
      <c r="C133" s="125"/>
      <c r="D133" s="126"/>
    </row>
    <row r="134" spans="1:4" x14ac:dyDescent="0.35">
      <c r="A134" s="229"/>
      <c r="B134" s="122"/>
      <c r="C134" s="123"/>
      <c r="D134" s="127"/>
    </row>
    <row r="135" spans="1:4" x14ac:dyDescent="0.35">
      <c r="A135" s="229"/>
      <c r="B135" s="124"/>
      <c r="C135" s="125"/>
      <c r="D135" s="126"/>
    </row>
    <row r="136" spans="1:4" x14ac:dyDescent="0.35">
      <c r="A136" s="229"/>
      <c r="B136" s="122"/>
      <c r="C136" s="123"/>
      <c r="D136" s="127"/>
    </row>
    <row r="137" spans="1:4" x14ac:dyDescent="0.35">
      <c r="A137" s="229"/>
      <c r="B137" s="124"/>
      <c r="C137" s="125"/>
      <c r="D137" s="126"/>
    </row>
    <row r="138" spans="1:4" x14ac:dyDescent="0.35">
      <c r="A138" s="229"/>
      <c r="B138" s="122"/>
      <c r="C138" s="123"/>
      <c r="D138" s="127"/>
    </row>
    <row r="139" spans="1:4" x14ac:dyDescent="0.35">
      <c r="A139" s="229"/>
      <c r="B139" s="124"/>
      <c r="C139" s="125"/>
      <c r="D139" s="126"/>
    </row>
    <row r="140" spans="1:4" x14ac:dyDescent="0.35">
      <c r="A140" s="229"/>
      <c r="B140" s="122"/>
      <c r="C140" s="123"/>
      <c r="D140" s="127"/>
    </row>
    <row r="141" spans="1:4" x14ac:dyDescent="0.35">
      <c r="A141" s="229"/>
      <c r="B141" s="124"/>
      <c r="C141" s="125"/>
      <c r="D141" s="126"/>
    </row>
    <row r="142" spans="1:4" x14ac:dyDescent="0.35">
      <c r="A142" s="229"/>
      <c r="B142" s="122"/>
      <c r="C142" s="123"/>
      <c r="D142" s="127"/>
    </row>
    <row r="143" spans="1:4" x14ac:dyDescent="0.35">
      <c r="A143" s="229"/>
      <c r="B143" s="124"/>
      <c r="C143" s="125"/>
      <c r="D143" s="126"/>
    </row>
    <row r="144" spans="1:4" x14ac:dyDescent="0.35">
      <c r="A144" s="229"/>
      <c r="B144" s="122"/>
      <c r="C144" s="123"/>
      <c r="D144" s="127"/>
    </row>
    <row r="145" spans="1:4" x14ac:dyDescent="0.35">
      <c r="A145" s="229"/>
      <c r="B145" s="124"/>
      <c r="C145" s="125"/>
      <c r="D145" s="126"/>
    </row>
    <row r="146" spans="1:4" x14ac:dyDescent="0.35">
      <c r="A146" s="229"/>
      <c r="B146" s="122"/>
      <c r="C146" s="123"/>
      <c r="D146" s="127"/>
    </row>
    <row r="147" spans="1:4" x14ac:dyDescent="0.35">
      <c r="A147" s="229"/>
      <c r="B147" s="124"/>
      <c r="C147" s="125"/>
      <c r="D147" s="126"/>
    </row>
    <row r="148" spans="1:4" x14ac:dyDescent="0.35">
      <c r="A148" s="229"/>
      <c r="B148" s="122"/>
      <c r="C148" s="123"/>
      <c r="D148" s="127"/>
    </row>
    <row r="149" spans="1:4" x14ac:dyDescent="0.35">
      <c r="A149" s="229"/>
      <c r="B149" s="124"/>
      <c r="C149" s="125"/>
      <c r="D149" s="126"/>
    </row>
    <row r="150" spans="1:4" x14ac:dyDescent="0.35">
      <c r="A150" s="229"/>
      <c r="B150" s="122"/>
      <c r="C150" s="123"/>
      <c r="D150" s="127"/>
    </row>
    <row r="151" spans="1:4" x14ac:dyDescent="0.35">
      <c r="A151" s="229"/>
      <c r="B151" s="124"/>
      <c r="C151" s="125"/>
      <c r="D151" s="126"/>
    </row>
    <row r="152" spans="1:4" x14ac:dyDescent="0.35">
      <c r="A152" s="229"/>
      <c r="B152" s="122"/>
      <c r="C152" s="123"/>
      <c r="D152" s="127"/>
    </row>
    <row r="153" spans="1:4" x14ac:dyDescent="0.35">
      <c r="A153" s="229"/>
      <c r="B153" s="124"/>
      <c r="C153" s="125"/>
      <c r="D153" s="126"/>
    </row>
    <row r="154" spans="1:4" x14ac:dyDescent="0.35">
      <c r="A154" s="229"/>
      <c r="B154" s="122"/>
      <c r="C154" s="123"/>
      <c r="D154" s="127"/>
    </row>
    <row r="155" spans="1:4" x14ac:dyDescent="0.35">
      <c r="A155" s="229"/>
      <c r="B155" s="124"/>
      <c r="C155" s="125"/>
      <c r="D155" s="126"/>
    </row>
    <row r="156" spans="1:4" x14ac:dyDescent="0.35">
      <c r="A156" s="229"/>
      <c r="B156" s="122"/>
      <c r="C156" s="123"/>
      <c r="D156" s="127"/>
    </row>
    <row r="157" spans="1:4" x14ac:dyDescent="0.35">
      <c r="A157" s="229"/>
      <c r="B157" s="124"/>
      <c r="C157" s="125"/>
      <c r="D157" s="126"/>
    </row>
    <row r="158" spans="1:4" x14ac:dyDescent="0.35">
      <c r="A158" s="229"/>
      <c r="B158" s="122"/>
      <c r="C158" s="123"/>
      <c r="D158" s="127"/>
    </row>
    <row r="159" spans="1:4" x14ac:dyDescent="0.35">
      <c r="A159" s="229"/>
      <c r="B159" s="124"/>
      <c r="C159" s="125"/>
      <c r="D159" s="126"/>
    </row>
    <row r="160" spans="1:4" x14ac:dyDescent="0.35">
      <c r="A160" s="229"/>
      <c r="B160" s="122"/>
      <c r="C160" s="123"/>
      <c r="D160" s="127"/>
    </row>
    <row r="161" spans="1:4" x14ac:dyDescent="0.35">
      <c r="A161" s="229"/>
      <c r="B161" s="124"/>
      <c r="C161" s="125"/>
      <c r="D161" s="126"/>
    </row>
    <row r="162" spans="1:4" x14ac:dyDescent="0.35">
      <c r="A162" s="229"/>
      <c r="B162" s="122"/>
      <c r="C162" s="123"/>
      <c r="D162" s="127"/>
    </row>
    <row r="163" spans="1:4" x14ac:dyDescent="0.35">
      <c r="A163" s="229"/>
      <c r="B163" s="124"/>
      <c r="C163" s="125"/>
      <c r="D163" s="126"/>
    </row>
    <row r="164" spans="1:4" x14ac:dyDescent="0.35">
      <c r="A164" s="229"/>
      <c r="B164" s="122"/>
      <c r="C164" s="123"/>
      <c r="D164" s="127"/>
    </row>
    <row r="165" spans="1:4" x14ac:dyDescent="0.35">
      <c r="A165" s="229"/>
      <c r="B165" s="124"/>
      <c r="C165" s="125"/>
      <c r="D165" s="126"/>
    </row>
    <row r="166" spans="1:4" x14ac:dyDescent="0.35">
      <c r="A166" s="229"/>
      <c r="B166" s="122"/>
      <c r="C166" s="123"/>
      <c r="D166" s="127"/>
    </row>
    <row r="167" spans="1:4" x14ac:dyDescent="0.35">
      <c r="A167" s="229"/>
      <c r="B167" s="124"/>
      <c r="C167" s="125"/>
      <c r="D167" s="126"/>
    </row>
    <row r="168" spans="1:4" x14ac:dyDescent="0.35">
      <c r="A168" s="229"/>
      <c r="B168" s="122"/>
      <c r="C168" s="123"/>
      <c r="D168" s="127"/>
    </row>
    <row r="169" spans="1:4" x14ac:dyDescent="0.35">
      <c r="A169" s="229"/>
      <c r="B169" s="124"/>
      <c r="C169" s="125"/>
      <c r="D169" s="126"/>
    </row>
    <row r="170" spans="1:4" x14ac:dyDescent="0.35">
      <c r="A170" s="229"/>
      <c r="B170" s="122"/>
      <c r="C170" s="123"/>
      <c r="D170" s="127"/>
    </row>
    <row r="171" spans="1:4" x14ac:dyDescent="0.35">
      <c r="A171" s="229"/>
      <c r="B171" s="124"/>
      <c r="C171" s="125"/>
      <c r="D171" s="126"/>
    </row>
    <row r="172" spans="1:4" x14ac:dyDescent="0.35">
      <c r="A172" s="229"/>
      <c r="B172" s="122"/>
      <c r="C172" s="123"/>
      <c r="D172" s="127"/>
    </row>
    <row r="173" spans="1:4" x14ac:dyDescent="0.35">
      <c r="A173" s="229"/>
      <c r="B173" s="124"/>
      <c r="C173" s="125"/>
      <c r="D173" s="126"/>
    </row>
    <row r="174" spans="1:4" x14ac:dyDescent="0.35">
      <c r="A174" s="229"/>
      <c r="B174" s="122"/>
      <c r="C174" s="123"/>
      <c r="D174" s="127"/>
    </row>
    <row r="175" spans="1:4" x14ac:dyDescent="0.35">
      <c r="A175" s="229"/>
      <c r="B175" s="124"/>
      <c r="C175" s="125"/>
      <c r="D175" s="126"/>
    </row>
    <row r="176" spans="1:4" x14ac:dyDescent="0.35">
      <c r="A176" s="229"/>
      <c r="B176" s="122"/>
      <c r="C176" s="123"/>
      <c r="D176" s="127"/>
    </row>
    <row r="177" spans="1:4" x14ac:dyDescent="0.35">
      <c r="A177" s="229"/>
      <c r="B177" s="124"/>
      <c r="C177" s="125"/>
      <c r="D177" s="126"/>
    </row>
    <row r="178" spans="1:4" x14ac:dyDescent="0.35">
      <c r="A178" s="229"/>
      <c r="B178" s="122"/>
      <c r="C178" s="123"/>
      <c r="D178" s="127"/>
    </row>
    <row r="179" spans="1:4" x14ac:dyDescent="0.35">
      <c r="A179" s="229"/>
      <c r="B179" s="124"/>
      <c r="C179" s="125"/>
      <c r="D179" s="126"/>
    </row>
    <row r="180" spans="1:4" x14ac:dyDescent="0.35">
      <c r="A180" s="229"/>
      <c r="B180" s="122"/>
      <c r="C180" s="123"/>
      <c r="D180" s="127"/>
    </row>
    <row r="181" spans="1:4" x14ac:dyDescent="0.35">
      <c r="A181" s="229"/>
      <c r="B181" s="124"/>
      <c r="C181" s="125"/>
      <c r="D181" s="126"/>
    </row>
    <row r="182" spans="1:4" x14ac:dyDescent="0.35">
      <c r="A182" s="229"/>
      <c r="B182" s="122"/>
      <c r="C182" s="123"/>
      <c r="D182" s="127"/>
    </row>
    <row r="183" spans="1:4" x14ac:dyDescent="0.35">
      <c r="A183" s="229"/>
      <c r="B183" s="124"/>
      <c r="C183" s="125"/>
      <c r="D183" s="126"/>
    </row>
    <row r="184" spans="1:4" x14ac:dyDescent="0.35">
      <c r="A184" s="229"/>
      <c r="B184" s="122"/>
      <c r="C184" s="123"/>
      <c r="D184" s="127"/>
    </row>
    <row r="185" spans="1:4" x14ac:dyDescent="0.35">
      <c r="A185" s="229"/>
      <c r="B185" s="124"/>
      <c r="C185" s="125"/>
      <c r="D185" s="126"/>
    </row>
    <row r="186" spans="1:4" x14ac:dyDescent="0.35">
      <c r="A186" s="229"/>
      <c r="B186" s="122"/>
      <c r="C186" s="123"/>
      <c r="D186" s="127"/>
    </row>
    <row r="187" spans="1:4" x14ac:dyDescent="0.35">
      <c r="A187" s="229"/>
      <c r="B187" s="124"/>
      <c r="C187" s="125"/>
      <c r="D187" s="126"/>
    </row>
    <row r="188" spans="1:4" x14ac:dyDescent="0.35">
      <c r="A188" s="229"/>
      <c r="B188" s="122"/>
      <c r="C188" s="123"/>
      <c r="D188" s="127"/>
    </row>
    <row r="189" spans="1:4" x14ac:dyDescent="0.35">
      <c r="A189" s="229"/>
      <c r="B189" s="124"/>
      <c r="C189" s="125"/>
      <c r="D189" s="126"/>
    </row>
    <row r="190" spans="1:4" x14ac:dyDescent="0.35">
      <c r="A190" s="229"/>
      <c r="B190" s="122"/>
      <c r="C190" s="123"/>
      <c r="D190" s="127"/>
    </row>
    <row r="191" spans="1:4" x14ac:dyDescent="0.35">
      <c r="A191" s="229"/>
      <c r="B191" s="124"/>
      <c r="C191" s="125"/>
      <c r="D191" s="126"/>
    </row>
    <row r="192" spans="1:4" x14ac:dyDescent="0.35">
      <c r="A192" s="229"/>
      <c r="B192" s="122"/>
      <c r="C192" s="123"/>
      <c r="D192" s="127"/>
    </row>
    <row r="193" spans="1:4" x14ac:dyDescent="0.35">
      <c r="A193" s="229"/>
      <c r="B193" s="124"/>
      <c r="C193" s="125"/>
      <c r="D193" s="126"/>
    </row>
    <row r="194" spans="1:4" x14ac:dyDescent="0.35">
      <c r="A194" s="229"/>
      <c r="B194" s="122"/>
      <c r="C194" s="123"/>
      <c r="D194" s="127"/>
    </row>
    <row r="195" spans="1:4" x14ac:dyDescent="0.35">
      <c r="A195" s="229"/>
      <c r="B195" s="124"/>
      <c r="C195" s="125"/>
      <c r="D195" s="126"/>
    </row>
    <row r="196" spans="1:4" x14ac:dyDescent="0.35">
      <c r="A196" s="229"/>
      <c r="B196" s="122"/>
      <c r="C196" s="123"/>
      <c r="D196" s="127"/>
    </row>
    <row r="197" spans="1:4" x14ac:dyDescent="0.35">
      <c r="A197" s="229"/>
      <c r="B197" s="124"/>
      <c r="C197" s="125"/>
      <c r="D197" s="126"/>
    </row>
    <row r="198" spans="1:4" x14ac:dyDescent="0.35">
      <c r="A198" s="229"/>
      <c r="B198" s="122"/>
      <c r="C198" s="123"/>
      <c r="D198" s="127"/>
    </row>
    <row r="199" spans="1:4" ht="15" thickBot="1" x14ac:dyDescent="0.4">
      <c r="A199" s="229"/>
      <c r="B199" s="124"/>
      <c r="C199" s="125"/>
      <c r="D199" s="126"/>
    </row>
    <row r="200" spans="1:4" x14ac:dyDescent="0.35">
      <c r="A200" s="229"/>
      <c r="B200" s="128"/>
      <c r="C200" s="129"/>
      <c r="D200" s="127"/>
    </row>
    <row r="201" spans="1:4" x14ac:dyDescent="0.35">
      <c r="A201" s="229"/>
      <c r="B201" s="130"/>
      <c r="C201" s="131"/>
      <c r="D201" s="126"/>
    </row>
    <row r="202" spans="1:4" x14ac:dyDescent="0.35">
      <c r="A202" s="229"/>
      <c r="B202" s="132"/>
      <c r="C202" s="6"/>
      <c r="D202" s="127"/>
    </row>
    <row r="203" spans="1:4" x14ac:dyDescent="0.35">
      <c r="A203" s="229"/>
      <c r="B203" s="130"/>
      <c r="C203" s="131"/>
      <c r="D203" s="126"/>
    </row>
    <row r="204" spans="1:4" x14ac:dyDescent="0.35">
      <c r="A204" s="229"/>
      <c r="B204" s="132"/>
      <c r="C204" s="6"/>
      <c r="D204" s="127"/>
    </row>
    <row r="205" spans="1:4" x14ac:dyDescent="0.35">
      <c r="A205" s="229"/>
      <c r="B205" s="130"/>
      <c r="C205" s="131"/>
      <c r="D205" s="126"/>
    </row>
    <row r="206" spans="1:4" x14ac:dyDescent="0.35">
      <c r="A206" s="229"/>
      <c r="B206" s="132"/>
      <c r="C206" s="6"/>
      <c r="D206" s="127"/>
    </row>
    <row r="207" spans="1:4" x14ac:dyDescent="0.35">
      <c r="A207" s="229"/>
      <c r="B207" s="130"/>
      <c r="C207" s="131"/>
      <c r="D207" s="126"/>
    </row>
    <row r="208" spans="1:4" x14ac:dyDescent="0.35">
      <c r="A208" s="229"/>
      <c r="B208" s="132"/>
      <c r="C208" s="6"/>
      <c r="D208" s="127"/>
    </row>
    <row r="209" spans="1:4" x14ac:dyDescent="0.35">
      <c r="A209" s="229"/>
      <c r="B209" s="130"/>
      <c r="C209" s="131"/>
      <c r="D209" s="126"/>
    </row>
    <row r="210" spans="1:4" x14ac:dyDescent="0.35">
      <c r="A210" s="229"/>
      <c r="B210" s="132"/>
      <c r="C210" s="6"/>
      <c r="D210" s="127"/>
    </row>
    <row r="211" spans="1:4" x14ac:dyDescent="0.35">
      <c r="A211" s="229"/>
      <c r="B211" s="130"/>
      <c r="C211" s="131"/>
      <c r="D211" s="126"/>
    </row>
    <row r="212" spans="1:4" x14ac:dyDescent="0.35">
      <c r="A212" s="229"/>
      <c r="B212" s="132"/>
      <c r="C212" s="6"/>
      <c r="D212" s="127"/>
    </row>
    <row r="213" spans="1:4" x14ac:dyDescent="0.35">
      <c r="A213" s="229"/>
      <c r="B213" s="130"/>
      <c r="C213" s="131"/>
      <c r="D213" s="126"/>
    </row>
    <row r="214" spans="1:4" x14ac:dyDescent="0.35">
      <c r="A214" s="229"/>
      <c r="B214" s="132"/>
      <c r="C214" s="6"/>
      <c r="D214" s="127"/>
    </row>
    <row r="215" spans="1:4" x14ac:dyDescent="0.35">
      <c r="A215" s="229"/>
      <c r="B215" s="130"/>
      <c r="C215" s="131"/>
      <c r="D215" s="126"/>
    </row>
    <row r="216" spans="1:4" x14ac:dyDescent="0.35">
      <c r="A216" s="229"/>
      <c r="B216" s="132"/>
      <c r="C216" s="6"/>
      <c r="D216" s="127"/>
    </row>
    <row r="217" spans="1:4" x14ac:dyDescent="0.35">
      <c r="A217" s="229"/>
      <c r="B217" s="130"/>
      <c r="C217" s="131"/>
      <c r="D217" s="126"/>
    </row>
    <row r="218" spans="1:4" x14ac:dyDescent="0.35">
      <c r="A218" s="229"/>
      <c r="B218" s="132"/>
      <c r="C218" s="6"/>
      <c r="D218" s="127"/>
    </row>
    <row r="219" spans="1:4" x14ac:dyDescent="0.35">
      <c r="A219" s="229"/>
      <c r="B219" s="130"/>
      <c r="C219" s="131"/>
      <c r="D219" s="126"/>
    </row>
    <row r="220" spans="1:4" x14ac:dyDescent="0.35">
      <c r="A220" s="229"/>
      <c r="B220" s="132"/>
      <c r="C220" s="6"/>
      <c r="D220" s="127"/>
    </row>
    <row r="221" spans="1:4" x14ac:dyDescent="0.35">
      <c r="A221" s="229"/>
      <c r="B221" s="130"/>
      <c r="C221" s="131"/>
      <c r="D221" s="126"/>
    </row>
    <row r="222" spans="1:4" x14ac:dyDescent="0.35">
      <c r="A222" s="229"/>
      <c r="B222" s="132"/>
      <c r="C222" s="6"/>
      <c r="D222" s="127"/>
    </row>
    <row r="223" spans="1:4" x14ac:dyDescent="0.35">
      <c r="A223" s="229"/>
      <c r="B223" s="130"/>
      <c r="C223" s="131"/>
      <c r="D223" s="126"/>
    </row>
    <row r="224" spans="1:4" x14ac:dyDescent="0.35">
      <c r="A224" s="229"/>
      <c r="B224" s="132"/>
      <c r="C224" s="6"/>
      <c r="D224" s="127"/>
    </row>
    <row r="225" spans="1:4" x14ac:dyDescent="0.35">
      <c r="A225" s="229"/>
      <c r="B225" s="130"/>
      <c r="C225" s="131"/>
      <c r="D225" s="126"/>
    </row>
    <row r="226" spans="1:4" x14ac:dyDescent="0.35">
      <c r="A226" s="229"/>
      <c r="B226" s="132"/>
      <c r="C226" s="6"/>
      <c r="D226" s="127"/>
    </row>
    <row r="227" spans="1:4" x14ac:dyDescent="0.35">
      <c r="A227" s="229"/>
      <c r="B227" s="130"/>
      <c r="C227" s="131"/>
      <c r="D227" s="126"/>
    </row>
    <row r="228" spans="1:4" x14ac:dyDescent="0.35">
      <c r="A228" s="229"/>
      <c r="B228" s="132"/>
      <c r="C228" s="6"/>
      <c r="D228" s="127"/>
    </row>
    <row r="229" spans="1:4" x14ac:dyDescent="0.35">
      <c r="A229" s="229"/>
      <c r="B229" s="130"/>
      <c r="C229" s="131"/>
      <c r="D229" s="126"/>
    </row>
    <row r="230" spans="1:4" x14ac:dyDescent="0.35">
      <c r="A230" s="229"/>
      <c r="B230" s="132"/>
      <c r="C230" s="6"/>
      <c r="D230" s="127"/>
    </row>
    <row r="231" spans="1:4" x14ac:dyDescent="0.35">
      <c r="A231" s="229"/>
      <c r="B231" s="130"/>
      <c r="C231" s="131"/>
      <c r="D231" s="126"/>
    </row>
    <row r="232" spans="1:4" x14ac:dyDescent="0.35">
      <c r="A232" s="229"/>
      <c r="B232" s="132"/>
      <c r="C232" s="6"/>
      <c r="D232" s="127"/>
    </row>
    <row r="233" spans="1:4" x14ac:dyDescent="0.35">
      <c r="A233" s="229"/>
      <c r="B233" s="130"/>
      <c r="C233" s="131"/>
      <c r="D233" s="126"/>
    </row>
    <row r="234" spans="1:4" x14ac:dyDescent="0.35">
      <c r="A234" s="229"/>
      <c r="B234" s="132"/>
      <c r="C234" s="6"/>
      <c r="D234" s="127"/>
    </row>
    <row r="235" spans="1:4" x14ac:dyDescent="0.35">
      <c r="A235" s="229"/>
      <c r="B235" s="130"/>
      <c r="C235" s="131"/>
      <c r="D235" s="126"/>
    </row>
    <row r="236" spans="1:4" x14ac:dyDescent="0.35">
      <c r="A236" s="229"/>
      <c r="B236" s="132"/>
      <c r="C236" s="6"/>
      <c r="D236" s="127"/>
    </row>
    <row r="237" spans="1:4" x14ac:dyDescent="0.35">
      <c r="A237" s="229"/>
      <c r="B237" s="130"/>
      <c r="C237" s="131"/>
      <c r="D237" s="126"/>
    </row>
    <row r="238" spans="1:4" x14ac:dyDescent="0.35">
      <c r="A238" s="229"/>
      <c r="B238" s="132"/>
      <c r="C238" s="6"/>
      <c r="D238" s="127"/>
    </row>
    <row r="239" spans="1:4" x14ac:dyDescent="0.35">
      <c r="A239" s="229"/>
      <c r="B239" s="130"/>
      <c r="C239" s="131"/>
      <c r="D239" s="126"/>
    </row>
    <row r="240" spans="1:4" x14ac:dyDescent="0.35">
      <c r="A240" s="229"/>
      <c r="B240" s="132"/>
      <c r="C240" s="6"/>
      <c r="D240" s="127"/>
    </row>
    <row r="241" spans="1:4" x14ac:dyDescent="0.35">
      <c r="A241" s="229"/>
      <c r="B241" s="130"/>
      <c r="C241" s="131"/>
      <c r="D241" s="126"/>
    </row>
    <row r="242" spans="1:4" x14ac:dyDescent="0.35">
      <c r="A242" s="229"/>
      <c r="B242" s="132"/>
      <c r="C242" s="6"/>
      <c r="D242" s="127"/>
    </row>
    <row r="243" spans="1:4" x14ac:dyDescent="0.35">
      <c r="A243" s="229"/>
      <c r="B243" s="130"/>
      <c r="C243" s="131"/>
      <c r="D243" s="126"/>
    </row>
    <row r="244" spans="1:4" x14ac:dyDescent="0.35">
      <c r="A244" s="229"/>
      <c r="B244" s="132"/>
      <c r="C244" s="6"/>
      <c r="D244" s="127"/>
    </row>
    <row r="245" spans="1:4" x14ac:dyDescent="0.35">
      <c r="A245" s="229"/>
      <c r="B245" s="130"/>
      <c r="C245" s="131"/>
      <c r="D245" s="126"/>
    </row>
    <row r="246" spans="1:4" x14ac:dyDescent="0.35">
      <c r="A246" s="229"/>
      <c r="B246" s="132"/>
      <c r="C246" s="6"/>
      <c r="D246" s="127"/>
    </row>
    <row r="247" spans="1:4" x14ac:dyDescent="0.35">
      <c r="A247" s="229"/>
      <c r="B247" s="130"/>
      <c r="C247" s="131"/>
      <c r="D247" s="126"/>
    </row>
    <row r="248" spans="1:4" x14ac:dyDescent="0.35">
      <c r="A248" s="229"/>
      <c r="B248" s="132"/>
      <c r="C248" s="6"/>
      <c r="D248" s="127"/>
    </row>
    <row r="249" spans="1:4" x14ac:dyDescent="0.35">
      <c r="A249" s="229"/>
      <c r="B249" s="130"/>
      <c r="C249" s="131"/>
      <c r="D249" s="126"/>
    </row>
    <row r="250" spans="1:4" x14ac:dyDescent="0.35">
      <c r="A250" s="229"/>
      <c r="B250" s="132"/>
      <c r="C250" s="6"/>
      <c r="D250" s="127"/>
    </row>
    <row r="251" spans="1:4" x14ac:dyDescent="0.35">
      <c r="A251" s="229"/>
      <c r="B251" s="130"/>
      <c r="C251" s="131"/>
      <c r="D251" s="126"/>
    </row>
    <row r="252" spans="1:4" x14ac:dyDescent="0.35">
      <c r="A252" s="229"/>
      <c r="B252" s="132"/>
      <c r="C252" s="6"/>
      <c r="D252" s="127"/>
    </row>
    <row r="253" spans="1:4" x14ac:dyDescent="0.35">
      <c r="A253" s="229"/>
      <c r="B253" s="130"/>
      <c r="C253" s="131"/>
      <c r="D253" s="126"/>
    </row>
    <row r="254" spans="1:4" x14ac:dyDescent="0.35">
      <c r="A254" s="229"/>
      <c r="B254" s="132"/>
      <c r="C254" s="6"/>
      <c r="D254" s="127"/>
    </row>
    <row r="255" spans="1:4" x14ac:dyDescent="0.35">
      <c r="A255" s="229"/>
      <c r="B255" s="130"/>
      <c r="C255" s="131"/>
      <c r="D255" s="126"/>
    </row>
    <row r="256" spans="1:4" x14ac:dyDescent="0.35">
      <c r="A256" s="229"/>
      <c r="B256" s="132"/>
      <c r="C256" s="6"/>
      <c r="D256" s="127"/>
    </row>
    <row r="257" spans="1:4" x14ac:dyDescent="0.35">
      <c r="A257" s="229"/>
      <c r="B257" s="130"/>
      <c r="C257" s="131"/>
      <c r="D257" s="126"/>
    </row>
    <row r="258" spans="1:4" x14ac:dyDescent="0.35">
      <c r="A258" s="229"/>
      <c r="B258" s="132"/>
      <c r="C258" s="6"/>
      <c r="D258" s="127"/>
    </row>
    <row r="259" spans="1:4" x14ac:dyDescent="0.35">
      <c r="A259" s="229"/>
      <c r="B259" s="130"/>
      <c r="C259" s="131"/>
      <c r="D259" s="126"/>
    </row>
    <row r="260" spans="1:4" x14ac:dyDescent="0.35">
      <c r="A260" s="229"/>
      <c r="B260" s="132"/>
      <c r="C260" s="6"/>
      <c r="D260" s="127"/>
    </row>
    <row r="261" spans="1:4" x14ac:dyDescent="0.35">
      <c r="A261" s="229"/>
      <c r="B261" s="130"/>
      <c r="C261" s="131"/>
      <c r="D261" s="126"/>
    </row>
    <row r="262" spans="1:4" x14ac:dyDescent="0.35">
      <c r="A262" s="229"/>
      <c r="B262" s="132"/>
      <c r="C262" s="6"/>
      <c r="D262" s="127"/>
    </row>
    <row r="263" spans="1:4" x14ac:dyDescent="0.35">
      <c r="A263" s="229"/>
      <c r="B263" s="130"/>
      <c r="C263" s="131"/>
      <c r="D263" s="126"/>
    </row>
    <row r="264" spans="1:4" x14ac:dyDescent="0.35">
      <c r="A264" s="229"/>
      <c r="B264" s="132"/>
      <c r="C264" s="6"/>
      <c r="D264" s="127"/>
    </row>
    <row r="265" spans="1:4" x14ac:dyDescent="0.35">
      <c r="A265" s="229"/>
      <c r="B265" s="130"/>
      <c r="C265" s="131"/>
      <c r="D265" s="126"/>
    </row>
    <row r="266" spans="1:4" x14ac:dyDescent="0.35">
      <c r="A266" s="229"/>
      <c r="B266" s="132"/>
      <c r="C266" s="6"/>
      <c r="D266" s="127"/>
    </row>
    <row r="267" spans="1:4" x14ac:dyDescent="0.35">
      <c r="A267" s="229"/>
      <c r="B267" s="130"/>
      <c r="C267" s="131"/>
      <c r="D267" s="126"/>
    </row>
    <row r="268" spans="1:4" x14ac:dyDescent="0.35">
      <c r="A268" s="229"/>
      <c r="B268" s="132"/>
      <c r="C268" s="6"/>
      <c r="D268" s="127"/>
    </row>
    <row r="269" spans="1:4" x14ac:dyDescent="0.35">
      <c r="A269" s="229"/>
      <c r="B269" s="130"/>
      <c r="C269" s="131"/>
      <c r="D269" s="126"/>
    </row>
    <row r="270" spans="1:4" x14ac:dyDescent="0.35">
      <c r="A270" s="229"/>
      <c r="B270" s="132"/>
      <c r="C270" s="6"/>
      <c r="D270" s="127"/>
    </row>
    <row r="271" spans="1:4" x14ac:dyDescent="0.35">
      <c r="A271" s="229"/>
      <c r="B271" s="130"/>
      <c r="C271" s="131"/>
      <c r="D271" s="126"/>
    </row>
    <row r="272" spans="1:4" x14ac:dyDescent="0.35">
      <c r="A272" s="229"/>
      <c r="B272" s="132"/>
      <c r="C272" s="6"/>
      <c r="D272" s="127"/>
    </row>
    <row r="273" spans="1:4" x14ac:dyDescent="0.35">
      <c r="A273" s="229"/>
      <c r="B273" s="130"/>
      <c r="C273" s="131"/>
      <c r="D273" s="126"/>
    </row>
    <row r="274" spans="1:4" x14ac:dyDescent="0.35">
      <c r="A274" s="229"/>
      <c r="B274" s="132"/>
      <c r="C274" s="6"/>
      <c r="D274" s="127"/>
    </row>
    <row r="275" spans="1:4" x14ac:dyDescent="0.35">
      <c r="A275" s="229"/>
      <c r="B275" s="130"/>
      <c r="C275" s="131"/>
      <c r="D275" s="126"/>
    </row>
    <row r="276" spans="1:4" x14ac:dyDescent="0.35">
      <c r="A276" s="229"/>
      <c r="B276" s="132"/>
      <c r="C276" s="6"/>
      <c r="D276" s="127"/>
    </row>
    <row r="277" spans="1:4" x14ac:dyDescent="0.35">
      <c r="A277" s="229"/>
      <c r="B277" s="130"/>
      <c r="C277" s="131"/>
      <c r="D277" s="126"/>
    </row>
    <row r="278" spans="1:4" x14ac:dyDescent="0.35">
      <c r="A278" s="229"/>
      <c r="B278" s="132"/>
      <c r="C278" s="6"/>
      <c r="D278" s="127"/>
    </row>
    <row r="279" spans="1:4" x14ac:dyDescent="0.35">
      <c r="A279" s="229"/>
      <c r="B279" s="130"/>
      <c r="C279" s="131"/>
      <c r="D279" s="126"/>
    </row>
    <row r="280" spans="1:4" x14ac:dyDescent="0.35">
      <c r="A280" s="229"/>
      <c r="B280" s="132"/>
      <c r="C280" s="6"/>
      <c r="D280" s="127"/>
    </row>
    <row r="281" spans="1:4" x14ac:dyDescent="0.35">
      <c r="A281" s="229"/>
      <c r="B281" s="130"/>
      <c r="C281" s="131"/>
      <c r="D281" s="126"/>
    </row>
    <row r="282" spans="1:4" x14ac:dyDescent="0.35">
      <c r="A282" s="229"/>
      <c r="B282" s="132"/>
      <c r="C282" s="6"/>
      <c r="D282" s="127"/>
    </row>
    <row r="283" spans="1:4" x14ac:dyDescent="0.35">
      <c r="A283" s="229"/>
      <c r="B283" s="130"/>
      <c r="C283" s="131"/>
      <c r="D283" s="126"/>
    </row>
    <row r="284" spans="1:4" x14ac:dyDescent="0.35">
      <c r="A284" s="229"/>
      <c r="B284" s="132"/>
      <c r="C284" s="6"/>
      <c r="D284" s="127"/>
    </row>
    <row r="285" spans="1:4" x14ac:dyDescent="0.35">
      <c r="A285" s="229"/>
      <c r="B285" s="130"/>
      <c r="C285" s="131"/>
      <c r="D285" s="126"/>
    </row>
    <row r="286" spans="1:4" x14ac:dyDescent="0.35">
      <c r="A286" s="229"/>
      <c r="B286" s="132"/>
      <c r="C286" s="6"/>
      <c r="D286" s="127"/>
    </row>
    <row r="287" spans="1:4" x14ac:dyDescent="0.35">
      <c r="A287" s="229"/>
      <c r="B287" s="130"/>
      <c r="C287" s="131"/>
      <c r="D287" s="126"/>
    </row>
    <row r="288" spans="1:4" x14ac:dyDescent="0.35">
      <c r="A288" s="229"/>
      <c r="B288" s="132"/>
      <c r="C288" s="6"/>
      <c r="D288" s="127"/>
    </row>
    <row r="289" spans="1:4" x14ac:dyDescent="0.35">
      <c r="A289" s="229"/>
      <c r="B289" s="130"/>
      <c r="C289" s="131"/>
      <c r="D289" s="126"/>
    </row>
    <row r="290" spans="1:4" x14ac:dyDescent="0.35">
      <c r="A290" s="229"/>
      <c r="B290" s="132"/>
      <c r="C290" s="6"/>
      <c r="D290" s="127"/>
    </row>
    <row r="291" spans="1:4" x14ac:dyDescent="0.35">
      <c r="A291" s="229"/>
      <c r="B291" s="130"/>
      <c r="C291" s="131"/>
      <c r="D291" s="126"/>
    </row>
    <row r="292" spans="1:4" x14ac:dyDescent="0.35">
      <c r="A292" s="229"/>
      <c r="B292" s="132"/>
      <c r="C292" s="6"/>
      <c r="D292" s="127"/>
    </row>
    <row r="293" spans="1:4" x14ac:dyDescent="0.35">
      <c r="A293" s="229"/>
      <c r="B293" s="130"/>
      <c r="C293" s="131"/>
      <c r="D293" s="126"/>
    </row>
    <row r="294" spans="1:4" x14ac:dyDescent="0.35">
      <c r="A294" s="229"/>
      <c r="B294" s="132"/>
      <c r="C294" s="6"/>
      <c r="D294" s="127"/>
    </row>
    <row r="295" spans="1:4" x14ac:dyDescent="0.35">
      <c r="A295" s="229"/>
      <c r="B295" s="130"/>
      <c r="C295" s="131"/>
      <c r="D295" s="126"/>
    </row>
    <row r="296" spans="1:4" x14ac:dyDescent="0.35">
      <c r="A296" s="229"/>
      <c r="B296" s="132"/>
      <c r="C296" s="6"/>
      <c r="D296" s="127"/>
    </row>
    <row r="297" spans="1:4" x14ac:dyDescent="0.35">
      <c r="A297" s="229"/>
      <c r="B297" s="130"/>
      <c r="C297" s="131"/>
      <c r="D297" s="126"/>
    </row>
    <row r="298" spans="1:4" x14ac:dyDescent="0.35">
      <c r="A298" s="229"/>
      <c r="B298" s="132"/>
      <c r="C298" s="6"/>
      <c r="D298" s="127"/>
    </row>
    <row r="299" spans="1:4" x14ac:dyDescent="0.35">
      <c r="A299" s="229"/>
      <c r="B299" s="130"/>
      <c r="C299" s="131"/>
      <c r="D299" s="126"/>
    </row>
    <row r="300" spans="1:4" x14ac:dyDescent="0.35">
      <c r="A300" s="229"/>
      <c r="B300" s="132"/>
      <c r="C300" s="6"/>
      <c r="D300" s="127"/>
    </row>
    <row r="301" spans="1:4" x14ac:dyDescent="0.35">
      <c r="A301" s="229"/>
      <c r="B301" s="130"/>
      <c r="C301" s="131"/>
      <c r="D301" s="126"/>
    </row>
    <row r="302" spans="1:4" x14ac:dyDescent="0.35">
      <c r="A302" s="229"/>
      <c r="B302" s="132"/>
      <c r="C302" s="6"/>
      <c r="D302" s="127"/>
    </row>
    <row r="303" spans="1:4" x14ac:dyDescent="0.35">
      <c r="A303" s="229"/>
      <c r="B303" s="130"/>
      <c r="C303" s="131"/>
      <c r="D303" s="126"/>
    </row>
    <row r="304" spans="1:4" x14ac:dyDescent="0.35">
      <c r="A304" s="229"/>
      <c r="B304" s="132"/>
      <c r="C304" s="6"/>
      <c r="D304" s="127"/>
    </row>
    <row r="305" spans="1:4" x14ac:dyDescent="0.35">
      <c r="A305" s="229"/>
      <c r="B305" s="130"/>
      <c r="C305" s="131"/>
      <c r="D305" s="126"/>
    </row>
    <row r="306" spans="1:4" x14ac:dyDescent="0.35">
      <c r="A306" s="229"/>
      <c r="B306" s="132"/>
      <c r="C306" s="6"/>
      <c r="D306" s="127"/>
    </row>
    <row r="307" spans="1:4" x14ac:dyDescent="0.35">
      <c r="A307" s="229"/>
      <c r="B307" s="130"/>
      <c r="C307" s="131"/>
      <c r="D307" s="126"/>
    </row>
    <row r="308" spans="1:4" x14ac:dyDescent="0.35">
      <c r="A308" s="229"/>
      <c r="B308" s="132"/>
      <c r="C308" s="6"/>
      <c r="D308" s="127"/>
    </row>
    <row r="309" spans="1:4" x14ac:dyDescent="0.35">
      <c r="A309" s="229"/>
      <c r="B309" s="130"/>
      <c r="C309" s="131"/>
      <c r="D309" s="126"/>
    </row>
    <row r="310" spans="1:4" x14ac:dyDescent="0.35">
      <c r="A310" s="229"/>
      <c r="B310" s="132"/>
      <c r="C310" s="6"/>
      <c r="D310" s="127"/>
    </row>
    <row r="311" spans="1:4" x14ac:dyDescent="0.35">
      <c r="A311" s="229"/>
      <c r="B311" s="130"/>
      <c r="C311" s="131"/>
      <c r="D311" s="126"/>
    </row>
    <row r="312" spans="1:4" x14ac:dyDescent="0.35">
      <c r="A312" s="229"/>
      <c r="B312" s="132"/>
      <c r="C312" s="6"/>
      <c r="D312" s="127"/>
    </row>
    <row r="313" spans="1:4" x14ac:dyDescent="0.35">
      <c r="A313" s="229"/>
      <c r="B313" s="130"/>
      <c r="C313" s="131"/>
      <c r="D313" s="126"/>
    </row>
    <row r="314" spans="1:4" x14ac:dyDescent="0.35">
      <c r="A314" s="229"/>
      <c r="B314" s="132"/>
      <c r="C314" s="6"/>
      <c r="D314" s="127"/>
    </row>
    <row r="315" spans="1:4" x14ac:dyDescent="0.35">
      <c r="A315" s="229"/>
      <c r="B315" s="130"/>
      <c r="C315" s="131"/>
      <c r="D315" s="126"/>
    </row>
    <row r="316" spans="1:4" x14ac:dyDescent="0.35">
      <c r="A316" s="229"/>
      <c r="B316" s="132"/>
      <c r="C316" s="6"/>
      <c r="D316" s="127"/>
    </row>
    <row r="317" spans="1:4" x14ac:dyDescent="0.35">
      <c r="A317" s="229"/>
      <c r="B317" s="130"/>
      <c r="C317" s="131"/>
      <c r="D317" s="126"/>
    </row>
    <row r="318" spans="1:4" x14ac:dyDescent="0.35">
      <c r="A318" s="229"/>
      <c r="B318" s="132"/>
      <c r="C318" s="6"/>
      <c r="D318" s="127"/>
    </row>
    <row r="319" spans="1:4" x14ac:dyDescent="0.35">
      <c r="A319" s="229"/>
      <c r="B319" s="130"/>
      <c r="C319" s="131"/>
      <c r="D319" s="126"/>
    </row>
    <row r="320" spans="1:4" x14ac:dyDescent="0.35">
      <c r="A320" s="229"/>
      <c r="B320" s="132"/>
      <c r="C320" s="6"/>
      <c r="D320" s="127"/>
    </row>
    <row r="321" spans="1:4" x14ac:dyDescent="0.35">
      <c r="A321" s="229"/>
      <c r="B321" s="130"/>
      <c r="C321" s="131"/>
      <c r="D321" s="126"/>
    </row>
    <row r="322" spans="1:4" x14ac:dyDescent="0.35">
      <c r="A322" s="229"/>
      <c r="B322" s="132"/>
      <c r="C322" s="6"/>
      <c r="D322" s="127"/>
    </row>
    <row r="323" spans="1:4" x14ac:dyDescent="0.35">
      <c r="A323" s="229"/>
      <c r="B323" s="130"/>
      <c r="C323" s="131"/>
      <c r="D323" s="126"/>
    </row>
    <row r="324" spans="1:4" x14ac:dyDescent="0.35">
      <c r="A324" s="229"/>
      <c r="B324" s="132"/>
      <c r="C324" s="6"/>
      <c r="D324" s="127"/>
    </row>
    <row r="325" spans="1:4" x14ac:dyDescent="0.35">
      <c r="A325" s="229"/>
      <c r="B325" s="130"/>
      <c r="C325" s="131"/>
      <c r="D325" s="126"/>
    </row>
    <row r="326" spans="1:4" x14ac:dyDescent="0.35">
      <c r="A326" s="229"/>
      <c r="B326" s="132"/>
      <c r="C326" s="6"/>
      <c r="D326" s="127"/>
    </row>
    <row r="327" spans="1:4" x14ac:dyDescent="0.35">
      <c r="A327" s="229"/>
      <c r="B327" s="130"/>
      <c r="C327" s="131"/>
      <c r="D327" s="126"/>
    </row>
    <row r="328" spans="1:4" x14ac:dyDescent="0.35">
      <c r="A328" s="229"/>
      <c r="B328" s="132"/>
      <c r="C328" s="6"/>
      <c r="D328" s="127"/>
    </row>
    <row r="329" spans="1:4" x14ac:dyDescent="0.35">
      <c r="A329" s="229"/>
      <c r="B329" s="130"/>
      <c r="C329" s="131"/>
      <c r="D329" s="126"/>
    </row>
    <row r="330" spans="1:4" x14ac:dyDescent="0.35">
      <c r="A330" s="229"/>
      <c r="B330" s="132"/>
      <c r="C330" s="6"/>
      <c r="D330" s="127"/>
    </row>
    <row r="331" spans="1:4" x14ac:dyDescent="0.35">
      <c r="A331" s="229"/>
      <c r="B331" s="130"/>
      <c r="C331" s="131"/>
      <c r="D331" s="126"/>
    </row>
    <row r="332" spans="1:4" x14ac:dyDescent="0.35">
      <c r="A332" s="229"/>
      <c r="B332" s="132"/>
      <c r="C332" s="6"/>
      <c r="D332" s="127"/>
    </row>
    <row r="333" spans="1:4" x14ac:dyDescent="0.35">
      <c r="A333" s="229"/>
      <c r="B333" s="130"/>
      <c r="C333" s="131"/>
      <c r="D333" s="126"/>
    </row>
    <row r="334" spans="1:4" x14ac:dyDescent="0.35">
      <c r="A334" s="229"/>
      <c r="B334" s="132"/>
      <c r="C334" s="6"/>
      <c r="D334" s="127"/>
    </row>
    <row r="335" spans="1:4" x14ac:dyDescent="0.35">
      <c r="A335" s="229"/>
      <c r="B335" s="130"/>
      <c r="C335" s="131"/>
      <c r="D335" s="126"/>
    </row>
    <row r="336" spans="1:4" x14ac:dyDescent="0.35">
      <c r="A336" s="229"/>
      <c r="B336" s="132"/>
      <c r="C336" s="6"/>
      <c r="D336" s="127"/>
    </row>
    <row r="337" spans="1:4" x14ac:dyDescent="0.35">
      <c r="A337" s="229"/>
      <c r="B337" s="130"/>
      <c r="C337" s="131"/>
      <c r="D337" s="126"/>
    </row>
    <row r="338" spans="1:4" x14ac:dyDescent="0.35">
      <c r="A338" s="229"/>
      <c r="B338" s="132"/>
      <c r="C338" s="6"/>
      <c r="D338" s="127"/>
    </row>
    <row r="339" spans="1:4" x14ac:dyDescent="0.35">
      <c r="A339" s="229"/>
      <c r="B339" s="130"/>
      <c r="C339" s="131"/>
      <c r="D339" s="126"/>
    </row>
    <row r="340" spans="1:4" x14ac:dyDescent="0.35">
      <c r="A340" s="229"/>
      <c r="B340" s="132"/>
      <c r="C340" s="6"/>
      <c r="D340" s="127"/>
    </row>
    <row r="341" spans="1:4" x14ac:dyDescent="0.35">
      <c r="A341" s="229"/>
      <c r="B341" s="130"/>
      <c r="C341" s="131"/>
      <c r="D341" s="126"/>
    </row>
    <row r="342" spans="1:4" x14ac:dyDescent="0.35">
      <c r="A342" s="229"/>
      <c r="B342" s="132"/>
      <c r="C342" s="6"/>
      <c r="D342" s="127"/>
    </row>
    <row r="343" spans="1:4" x14ac:dyDescent="0.35">
      <c r="A343" s="229"/>
      <c r="B343" s="130"/>
      <c r="C343" s="131"/>
      <c r="D343" s="126"/>
    </row>
    <row r="344" spans="1:4" x14ac:dyDescent="0.35">
      <c r="A344" s="229"/>
      <c r="B344" s="132"/>
      <c r="C344" s="6"/>
      <c r="D344" s="127"/>
    </row>
    <row r="345" spans="1:4" x14ac:dyDescent="0.35">
      <c r="A345" s="229"/>
      <c r="B345" s="130"/>
      <c r="C345" s="131"/>
      <c r="D345" s="126"/>
    </row>
    <row r="346" spans="1:4" x14ac:dyDescent="0.35">
      <c r="A346" s="229"/>
      <c r="B346" s="132"/>
      <c r="C346" s="6"/>
      <c r="D346" s="127"/>
    </row>
    <row r="347" spans="1:4" x14ac:dyDescent="0.35">
      <c r="A347" s="229"/>
      <c r="B347" s="130"/>
      <c r="C347" s="131"/>
      <c r="D347" s="126"/>
    </row>
    <row r="348" spans="1:4" x14ac:dyDescent="0.35">
      <c r="A348" s="229"/>
      <c r="B348" s="132"/>
      <c r="C348" s="6"/>
      <c r="D348" s="127"/>
    </row>
    <row r="349" spans="1:4" x14ac:dyDescent="0.35">
      <c r="A349" s="229"/>
      <c r="B349" s="130"/>
      <c r="C349" s="131"/>
      <c r="D349" s="126"/>
    </row>
    <row r="350" spans="1:4" x14ac:dyDescent="0.35">
      <c r="A350" s="229"/>
      <c r="B350" s="132"/>
      <c r="C350" s="6"/>
      <c r="D350" s="127"/>
    </row>
    <row r="351" spans="1:4" x14ac:dyDescent="0.35">
      <c r="A351" s="229"/>
      <c r="B351" s="130"/>
      <c r="C351" s="131"/>
      <c r="D351" s="126"/>
    </row>
    <row r="352" spans="1:4" x14ac:dyDescent="0.35">
      <c r="A352" s="229"/>
      <c r="B352" s="132"/>
      <c r="C352" s="6"/>
      <c r="D352" s="127"/>
    </row>
    <row r="353" spans="1:4" x14ac:dyDescent="0.35">
      <c r="A353" s="229"/>
      <c r="B353" s="130"/>
      <c r="C353" s="131"/>
      <c r="D353" s="126"/>
    </row>
    <row r="354" spans="1:4" x14ac:dyDescent="0.35">
      <c r="A354" s="229"/>
      <c r="B354" s="132"/>
      <c r="C354" s="6"/>
      <c r="D354" s="127"/>
    </row>
    <row r="355" spans="1:4" x14ac:dyDescent="0.35">
      <c r="A355" s="229"/>
      <c r="B355" s="130"/>
      <c r="C355" s="131"/>
      <c r="D355" s="126"/>
    </row>
    <row r="356" spans="1:4" x14ac:dyDescent="0.35">
      <c r="A356" s="229"/>
      <c r="B356" s="132"/>
      <c r="C356" s="6"/>
      <c r="D356" s="127"/>
    </row>
    <row r="357" spans="1:4" x14ac:dyDescent="0.35">
      <c r="A357" s="229"/>
      <c r="B357" s="130"/>
      <c r="C357" s="131"/>
      <c r="D357" s="126"/>
    </row>
    <row r="358" spans="1:4" x14ac:dyDescent="0.35">
      <c r="A358" s="229"/>
      <c r="B358" s="132"/>
      <c r="C358" s="6"/>
      <c r="D358" s="127"/>
    </row>
    <row r="359" spans="1:4" x14ac:dyDescent="0.35">
      <c r="A359" s="229"/>
      <c r="B359" s="130"/>
      <c r="C359" s="131"/>
      <c r="D359" s="126"/>
    </row>
    <row r="360" spans="1:4" x14ac:dyDescent="0.35">
      <c r="A360" s="229"/>
      <c r="B360" s="132"/>
      <c r="C360" s="6"/>
      <c r="D360" s="127"/>
    </row>
    <row r="361" spans="1:4" x14ac:dyDescent="0.35">
      <c r="A361" s="229"/>
      <c r="B361" s="130"/>
      <c r="C361" s="131"/>
      <c r="D361" s="126"/>
    </row>
    <row r="362" spans="1:4" x14ac:dyDescent="0.35">
      <c r="A362" s="229"/>
      <c r="B362" s="132"/>
      <c r="C362" s="6"/>
      <c r="D362" s="127"/>
    </row>
    <row r="363" spans="1:4" x14ac:dyDescent="0.35">
      <c r="A363" s="229"/>
      <c r="B363" s="130"/>
      <c r="C363" s="131"/>
      <c r="D363" s="126"/>
    </row>
    <row r="364" spans="1:4" x14ac:dyDescent="0.35">
      <c r="A364" s="229"/>
      <c r="B364" s="132"/>
      <c r="C364" s="6"/>
      <c r="D364" s="127"/>
    </row>
    <row r="365" spans="1:4" x14ac:dyDescent="0.35">
      <c r="A365" s="229"/>
      <c r="B365" s="130"/>
      <c r="C365" s="131"/>
      <c r="D365" s="126"/>
    </row>
    <row r="366" spans="1:4" x14ac:dyDescent="0.35">
      <c r="A366" s="229"/>
      <c r="B366" s="132"/>
      <c r="C366" s="6"/>
      <c r="D366" s="127"/>
    </row>
    <row r="367" spans="1:4" x14ac:dyDescent="0.35">
      <c r="A367" s="229"/>
      <c r="B367" s="130"/>
      <c r="C367" s="131"/>
      <c r="D367" s="126"/>
    </row>
    <row r="368" spans="1:4" x14ac:dyDescent="0.35">
      <c r="A368" s="229"/>
      <c r="B368" s="132"/>
      <c r="C368" s="6"/>
      <c r="D368" s="127"/>
    </row>
    <row r="369" spans="1:4" x14ac:dyDescent="0.35">
      <c r="A369" s="229"/>
      <c r="B369" s="130"/>
      <c r="C369" s="131"/>
      <c r="D369" s="126"/>
    </row>
    <row r="370" spans="1:4" x14ac:dyDescent="0.35">
      <c r="A370" s="229"/>
      <c r="B370" s="132"/>
      <c r="C370" s="6"/>
      <c r="D370" s="127"/>
    </row>
    <row r="371" spans="1:4" x14ac:dyDescent="0.35">
      <c r="A371" s="229"/>
      <c r="B371" s="130"/>
      <c r="C371" s="131"/>
      <c r="D371" s="126"/>
    </row>
    <row r="372" spans="1:4" x14ac:dyDescent="0.35">
      <c r="A372" s="229"/>
      <c r="B372" s="132"/>
      <c r="C372" s="6"/>
      <c r="D372" s="127"/>
    </row>
    <row r="373" spans="1:4" x14ac:dyDescent="0.35">
      <c r="A373" s="229"/>
      <c r="B373" s="130"/>
      <c r="C373" s="131"/>
      <c r="D373" s="126"/>
    </row>
    <row r="374" spans="1:4" x14ac:dyDescent="0.35">
      <c r="A374" s="229"/>
      <c r="B374" s="132"/>
      <c r="C374" s="6"/>
      <c r="D374" s="127"/>
    </row>
    <row r="375" spans="1:4" x14ac:dyDescent="0.35">
      <c r="A375" s="229"/>
      <c r="B375" s="130"/>
      <c r="C375" s="131"/>
      <c r="D375" s="126"/>
    </row>
    <row r="376" spans="1:4" x14ac:dyDescent="0.35">
      <c r="A376" s="229"/>
      <c r="B376" s="132"/>
      <c r="C376" s="6"/>
      <c r="D376" s="127"/>
    </row>
    <row r="377" spans="1:4" x14ac:dyDescent="0.35">
      <c r="A377" s="229"/>
      <c r="B377" s="130"/>
      <c r="C377" s="131"/>
      <c r="D377" s="126"/>
    </row>
    <row r="378" spans="1:4" x14ac:dyDescent="0.35">
      <c r="A378" s="229"/>
      <c r="B378" s="132"/>
      <c r="C378" s="6"/>
      <c r="D378" s="127"/>
    </row>
    <row r="379" spans="1:4" x14ac:dyDescent="0.35">
      <c r="A379" s="229"/>
      <c r="B379" s="130"/>
      <c r="C379" s="131"/>
      <c r="D379" s="126"/>
    </row>
    <row r="380" spans="1:4" x14ac:dyDescent="0.35">
      <c r="A380" s="229"/>
      <c r="B380" s="132"/>
      <c r="C380" s="6"/>
      <c r="D380" s="127"/>
    </row>
    <row r="381" spans="1:4" x14ac:dyDescent="0.35">
      <c r="A381" s="229"/>
      <c r="B381" s="130"/>
      <c r="C381" s="131"/>
      <c r="D381" s="126"/>
    </row>
    <row r="382" spans="1:4" x14ac:dyDescent="0.35">
      <c r="A382" s="229"/>
      <c r="B382" s="132"/>
      <c r="C382" s="6"/>
      <c r="D382" s="127"/>
    </row>
    <row r="383" spans="1:4" x14ac:dyDescent="0.35">
      <c r="A383" s="229"/>
      <c r="B383" s="130"/>
      <c r="C383" s="131"/>
      <c r="D383" s="126"/>
    </row>
    <row r="384" spans="1:4" x14ac:dyDescent="0.35">
      <c r="A384" s="229"/>
      <c r="B384" s="132"/>
      <c r="C384" s="6"/>
      <c r="D384" s="127"/>
    </row>
    <row r="385" spans="1:4" x14ac:dyDescent="0.35">
      <c r="A385" s="229"/>
      <c r="B385" s="130"/>
      <c r="C385" s="131"/>
      <c r="D385" s="126"/>
    </row>
    <row r="386" spans="1:4" x14ac:dyDescent="0.35">
      <c r="A386" s="229"/>
      <c r="B386" s="132"/>
      <c r="C386" s="6"/>
      <c r="D386" s="127"/>
    </row>
    <row r="387" spans="1:4" x14ac:dyDescent="0.35">
      <c r="A387" s="229"/>
      <c r="B387" s="130"/>
      <c r="C387" s="131"/>
      <c r="D387" s="126"/>
    </row>
    <row r="388" spans="1:4" x14ac:dyDescent="0.35">
      <c r="A388" s="229"/>
      <c r="B388" s="132"/>
      <c r="C388" s="6"/>
      <c r="D388" s="127"/>
    </row>
    <row r="389" spans="1:4" x14ac:dyDescent="0.35">
      <c r="A389" s="229"/>
      <c r="B389" s="130"/>
      <c r="C389" s="131"/>
      <c r="D389" s="126"/>
    </row>
    <row r="390" spans="1:4" x14ac:dyDescent="0.35">
      <c r="A390" s="229"/>
      <c r="B390" s="132"/>
      <c r="C390" s="6"/>
      <c r="D390" s="127"/>
    </row>
    <row r="391" spans="1:4" x14ac:dyDescent="0.35">
      <c r="A391" s="229"/>
      <c r="B391" s="130"/>
      <c r="C391" s="131"/>
      <c r="D391" s="126"/>
    </row>
    <row r="392" spans="1:4" x14ac:dyDescent="0.35">
      <c r="A392" s="229"/>
      <c r="B392" s="132"/>
      <c r="C392" s="6"/>
      <c r="D392" s="127"/>
    </row>
    <row r="393" spans="1:4" x14ac:dyDescent="0.35">
      <c r="A393" s="229"/>
      <c r="B393" s="130"/>
      <c r="C393" s="131"/>
      <c r="D393" s="126"/>
    </row>
    <row r="394" spans="1:4" x14ac:dyDescent="0.35">
      <c r="A394" s="229"/>
      <c r="B394" s="132"/>
      <c r="C394" s="6"/>
      <c r="D394" s="127"/>
    </row>
    <row r="395" spans="1:4" x14ac:dyDescent="0.35">
      <c r="A395" s="229"/>
      <c r="B395" s="130"/>
      <c r="C395" s="131"/>
      <c r="D395" s="126"/>
    </row>
    <row r="396" spans="1:4" x14ac:dyDescent="0.35">
      <c r="A396" s="229"/>
      <c r="B396" s="132"/>
      <c r="C396" s="6"/>
      <c r="D396" s="127"/>
    </row>
    <row r="397" spans="1:4" x14ac:dyDescent="0.35">
      <c r="A397" s="229"/>
      <c r="B397" s="130"/>
      <c r="C397" s="131"/>
      <c r="D397" s="126"/>
    </row>
    <row r="398" spans="1:4" x14ac:dyDescent="0.35">
      <c r="A398" s="229"/>
      <c r="B398" s="132"/>
      <c r="C398" s="6"/>
      <c r="D398" s="127"/>
    </row>
    <row r="399" spans="1:4" x14ac:dyDescent="0.35">
      <c r="A399" s="229"/>
      <c r="B399" s="130"/>
      <c r="C399" s="131"/>
      <c r="D399" s="126"/>
    </row>
    <row r="400" spans="1:4" x14ac:dyDescent="0.35">
      <c r="A400" s="229"/>
      <c r="B400" s="132"/>
      <c r="C400" s="6"/>
      <c r="D400" s="127"/>
    </row>
    <row r="401" spans="1:4" x14ac:dyDescent="0.35">
      <c r="A401" s="229"/>
      <c r="B401" s="130"/>
      <c r="C401" s="131"/>
      <c r="D401" s="126"/>
    </row>
    <row r="402" spans="1:4" x14ac:dyDescent="0.35">
      <c r="A402" s="229"/>
      <c r="B402" s="132"/>
      <c r="C402" s="6"/>
      <c r="D402" s="127"/>
    </row>
    <row r="403" spans="1:4" x14ac:dyDescent="0.35">
      <c r="A403" s="229"/>
      <c r="B403" s="130"/>
      <c r="C403" s="131"/>
      <c r="D403" s="126"/>
    </row>
    <row r="404" spans="1:4" x14ac:dyDescent="0.35">
      <c r="A404" s="229"/>
      <c r="B404" s="132"/>
      <c r="C404" s="6"/>
      <c r="D404" s="127"/>
    </row>
    <row r="405" spans="1:4" x14ac:dyDescent="0.35">
      <c r="A405" s="229"/>
      <c r="B405" s="130"/>
      <c r="C405" s="131"/>
      <c r="D405" s="126"/>
    </row>
    <row r="406" spans="1:4" x14ac:dyDescent="0.35">
      <c r="A406" s="229"/>
      <c r="B406" s="132"/>
      <c r="C406" s="6"/>
      <c r="D406" s="127"/>
    </row>
    <row r="407" spans="1:4" x14ac:dyDescent="0.35">
      <c r="A407" s="229"/>
      <c r="B407" s="130"/>
      <c r="C407" s="131"/>
      <c r="D407" s="126"/>
    </row>
    <row r="408" spans="1:4" x14ac:dyDescent="0.35">
      <c r="A408" s="229"/>
      <c r="B408" s="132"/>
      <c r="C408" s="6"/>
      <c r="D408" s="127"/>
    </row>
    <row r="409" spans="1:4" x14ac:dyDescent="0.35">
      <c r="A409" s="229"/>
      <c r="B409" s="130"/>
      <c r="C409" s="131"/>
      <c r="D409" s="126"/>
    </row>
    <row r="410" spans="1:4" x14ac:dyDescent="0.35">
      <c r="A410" s="229"/>
      <c r="B410" s="132"/>
      <c r="C410" s="6"/>
      <c r="D410" s="127"/>
    </row>
    <row r="411" spans="1:4" x14ac:dyDescent="0.35">
      <c r="A411" s="229"/>
      <c r="B411" s="130"/>
      <c r="C411" s="131"/>
      <c r="D411" s="126"/>
    </row>
    <row r="412" spans="1:4" x14ac:dyDescent="0.35">
      <c r="A412" s="229"/>
      <c r="B412" s="132"/>
      <c r="C412" s="6"/>
      <c r="D412" s="127"/>
    </row>
    <row r="413" spans="1:4" x14ac:dyDescent="0.35">
      <c r="A413" s="229"/>
      <c r="B413" s="130"/>
      <c r="C413" s="131"/>
      <c r="D413" s="126"/>
    </row>
    <row r="414" spans="1:4" x14ac:dyDescent="0.35">
      <c r="A414" s="229"/>
      <c r="B414" s="132"/>
      <c r="C414" s="6"/>
      <c r="D414" s="127"/>
    </row>
    <row r="415" spans="1:4" x14ac:dyDescent="0.35">
      <c r="A415" s="229"/>
      <c r="B415" s="130"/>
      <c r="C415" s="131"/>
      <c r="D415" s="126"/>
    </row>
    <row r="416" spans="1:4" x14ac:dyDescent="0.35">
      <c r="A416" s="229"/>
      <c r="B416" s="132"/>
      <c r="C416" s="6"/>
      <c r="D416" s="127"/>
    </row>
    <row r="417" spans="1:4" x14ac:dyDescent="0.35">
      <c r="A417" s="229"/>
      <c r="B417" s="130"/>
      <c r="C417" s="131"/>
      <c r="D417" s="126"/>
    </row>
    <row r="418" spans="1:4" x14ac:dyDescent="0.35">
      <c r="A418" s="229"/>
      <c r="B418" s="132"/>
      <c r="C418" s="6"/>
      <c r="D418" s="127"/>
    </row>
    <row r="419" spans="1:4" x14ac:dyDescent="0.35">
      <c r="A419" s="229"/>
      <c r="B419" s="130"/>
      <c r="C419" s="131"/>
      <c r="D419" s="126"/>
    </row>
    <row r="420" spans="1:4" x14ac:dyDescent="0.35">
      <c r="A420" s="229"/>
      <c r="B420" s="132"/>
      <c r="C420" s="6"/>
      <c r="D420" s="127"/>
    </row>
    <row r="421" spans="1:4" x14ac:dyDescent="0.35">
      <c r="A421" s="229"/>
      <c r="B421" s="130"/>
      <c r="C421" s="131"/>
      <c r="D421" s="126"/>
    </row>
    <row r="422" spans="1:4" x14ac:dyDescent="0.35">
      <c r="A422" s="229"/>
      <c r="B422" s="132"/>
      <c r="C422" s="6"/>
      <c r="D422" s="127"/>
    </row>
    <row r="423" spans="1:4" x14ac:dyDescent="0.35">
      <c r="A423" s="229"/>
      <c r="B423" s="130"/>
      <c r="C423" s="131"/>
      <c r="D423" s="126"/>
    </row>
    <row r="424" spans="1:4" x14ac:dyDescent="0.35">
      <c r="A424" s="229"/>
      <c r="B424" s="132"/>
      <c r="C424" s="6"/>
      <c r="D424" s="127"/>
    </row>
    <row r="425" spans="1:4" x14ac:dyDescent="0.35">
      <c r="A425" s="229"/>
      <c r="B425" s="130"/>
      <c r="C425" s="131"/>
      <c r="D425" s="126"/>
    </row>
    <row r="426" spans="1:4" x14ac:dyDescent="0.35">
      <c r="A426" s="229"/>
      <c r="B426" s="132"/>
      <c r="C426" s="6"/>
      <c r="D426" s="127"/>
    </row>
    <row r="427" spans="1:4" x14ac:dyDescent="0.35">
      <c r="A427" s="229"/>
      <c r="B427" s="130"/>
      <c r="C427" s="131"/>
      <c r="D427" s="126"/>
    </row>
    <row r="428" spans="1:4" x14ac:dyDescent="0.35">
      <c r="A428" s="229"/>
      <c r="B428" s="132"/>
      <c r="C428" s="6"/>
      <c r="D428" s="127"/>
    </row>
    <row r="429" spans="1:4" x14ac:dyDescent="0.35">
      <c r="A429" s="229"/>
      <c r="B429" s="130"/>
      <c r="C429" s="131"/>
      <c r="D429" s="126"/>
    </row>
    <row r="430" spans="1:4" x14ac:dyDescent="0.35">
      <c r="A430" s="229"/>
      <c r="B430" s="132"/>
      <c r="C430" s="6"/>
      <c r="D430" s="127"/>
    </row>
    <row r="431" spans="1:4" x14ac:dyDescent="0.35">
      <c r="A431" s="229"/>
      <c r="B431" s="130"/>
      <c r="C431" s="131"/>
      <c r="D431" s="126"/>
    </row>
    <row r="432" spans="1:4" x14ac:dyDescent="0.35">
      <c r="A432" s="229"/>
      <c r="B432" s="132"/>
      <c r="C432" s="6"/>
      <c r="D432" s="127"/>
    </row>
    <row r="433" spans="1:4" x14ac:dyDescent="0.35">
      <c r="A433" s="229"/>
      <c r="B433" s="130"/>
      <c r="C433" s="131"/>
      <c r="D433" s="126"/>
    </row>
    <row r="434" spans="1:4" x14ac:dyDescent="0.35">
      <c r="A434" s="229"/>
      <c r="B434" s="132"/>
      <c r="C434" s="6"/>
      <c r="D434" s="127"/>
    </row>
    <row r="435" spans="1:4" x14ac:dyDescent="0.35">
      <c r="A435" s="229"/>
      <c r="B435" s="130"/>
      <c r="C435" s="131"/>
      <c r="D435" s="126"/>
    </row>
    <row r="436" spans="1:4" x14ac:dyDescent="0.35">
      <c r="A436" s="229"/>
      <c r="B436" s="132"/>
      <c r="C436" s="6"/>
      <c r="D436" s="127"/>
    </row>
    <row r="437" spans="1:4" x14ac:dyDescent="0.35">
      <c r="A437" s="229"/>
      <c r="B437" s="130"/>
      <c r="C437" s="131"/>
      <c r="D437" s="126"/>
    </row>
    <row r="438" spans="1:4" x14ac:dyDescent="0.35">
      <c r="A438" s="229"/>
      <c r="B438" s="132"/>
      <c r="C438" s="6"/>
      <c r="D438" s="127"/>
    </row>
    <row r="439" spans="1:4" x14ac:dyDescent="0.35">
      <c r="A439" s="229"/>
      <c r="B439" s="130"/>
      <c r="C439" s="131"/>
      <c r="D439" s="126"/>
    </row>
    <row r="440" spans="1:4" x14ac:dyDescent="0.35">
      <c r="A440" s="229"/>
      <c r="B440" s="132"/>
      <c r="C440" s="6"/>
      <c r="D440" s="127"/>
    </row>
    <row r="441" spans="1:4" x14ac:dyDescent="0.35">
      <c r="A441" s="229"/>
      <c r="B441" s="130"/>
      <c r="C441" s="131"/>
      <c r="D441" s="126"/>
    </row>
    <row r="442" spans="1:4" x14ac:dyDescent="0.35">
      <c r="A442" s="229"/>
      <c r="B442" s="132"/>
      <c r="C442" s="6"/>
      <c r="D442" s="127"/>
    </row>
    <row r="443" spans="1:4" x14ac:dyDescent="0.35">
      <c r="A443" s="229"/>
      <c r="B443" s="130"/>
      <c r="C443" s="131"/>
      <c r="D443" s="126"/>
    </row>
    <row r="444" spans="1:4" x14ac:dyDescent="0.35">
      <c r="A444" s="229"/>
      <c r="B444" s="132"/>
      <c r="C444" s="6"/>
      <c r="D444" s="127"/>
    </row>
    <row r="445" spans="1:4" x14ac:dyDescent="0.35">
      <c r="A445" s="229"/>
      <c r="B445" s="130"/>
      <c r="C445" s="131"/>
      <c r="D445" s="126"/>
    </row>
    <row r="446" spans="1:4" x14ac:dyDescent="0.35">
      <c r="A446" s="229"/>
      <c r="B446" s="132"/>
      <c r="C446" s="6"/>
      <c r="D446" s="127"/>
    </row>
    <row r="447" spans="1:4" x14ac:dyDescent="0.35">
      <c r="A447" s="229"/>
      <c r="B447" s="130"/>
      <c r="C447" s="131"/>
      <c r="D447" s="126"/>
    </row>
    <row r="448" spans="1:4" x14ac:dyDescent="0.35">
      <c r="A448" s="229"/>
      <c r="B448" s="132"/>
      <c r="C448" s="6"/>
      <c r="D448" s="127"/>
    </row>
    <row r="449" spans="1:4" x14ac:dyDescent="0.35">
      <c r="A449" s="229"/>
      <c r="B449" s="130"/>
      <c r="C449" s="131"/>
      <c r="D449" s="126"/>
    </row>
    <row r="450" spans="1:4" x14ac:dyDescent="0.35">
      <c r="A450" s="229"/>
      <c r="B450" s="132"/>
      <c r="C450" s="6"/>
      <c r="D450" s="127"/>
    </row>
    <row r="451" spans="1:4" x14ac:dyDescent="0.35">
      <c r="A451" s="229"/>
      <c r="B451" s="130"/>
      <c r="C451" s="131"/>
      <c r="D451" s="126"/>
    </row>
    <row r="452" spans="1:4" x14ac:dyDescent="0.35">
      <c r="A452" s="229"/>
      <c r="B452" s="132"/>
      <c r="C452" s="6"/>
      <c r="D452" s="127"/>
    </row>
    <row r="453" spans="1:4" x14ac:dyDescent="0.35">
      <c r="A453" s="229"/>
      <c r="B453" s="130"/>
      <c r="C453" s="131"/>
      <c r="D453" s="126"/>
    </row>
    <row r="454" spans="1:4" x14ac:dyDescent="0.35">
      <c r="A454" s="229"/>
      <c r="B454" s="132"/>
      <c r="C454" s="6"/>
      <c r="D454" s="127"/>
    </row>
    <row r="455" spans="1:4" x14ac:dyDescent="0.35">
      <c r="A455" s="229"/>
      <c r="B455" s="130"/>
      <c r="C455" s="131"/>
      <c r="D455" s="126"/>
    </row>
    <row r="456" spans="1:4" x14ac:dyDescent="0.35">
      <c r="A456" s="229"/>
      <c r="B456" s="132"/>
      <c r="C456" s="6"/>
      <c r="D456" s="127"/>
    </row>
    <row r="457" spans="1:4" x14ac:dyDescent="0.35">
      <c r="A457" s="229"/>
      <c r="B457" s="130"/>
      <c r="C457" s="131"/>
      <c r="D457" s="126"/>
    </row>
    <row r="458" spans="1:4" x14ac:dyDescent="0.35">
      <c r="A458" s="229"/>
      <c r="B458" s="132"/>
      <c r="C458" s="6"/>
      <c r="D458" s="127"/>
    </row>
    <row r="459" spans="1:4" x14ac:dyDescent="0.35">
      <c r="A459" s="229"/>
      <c r="B459" s="130"/>
      <c r="C459" s="131"/>
      <c r="D459" s="126"/>
    </row>
    <row r="460" spans="1:4" x14ac:dyDescent="0.35">
      <c r="A460" s="229"/>
      <c r="B460" s="132"/>
      <c r="C460" s="6"/>
      <c r="D460" s="127"/>
    </row>
    <row r="461" spans="1:4" x14ac:dyDescent="0.35">
      <c r="A461" s="229"/>
      <c r="B461" s="130"/>
      <c r="C461" s="131"/>
      <c r="D461" s="126"/>
    </row>
    <row r="462" spans="1:4" x14ac:dyDescent="0.35">
      <c r="A462" s="229"/>
      <c r="B462" s="132"/>
      <c r="C462" s="6"/>
      <c r="D462" s="127"/>
    </row>
    <row r="463" spans="1:4" x14ac:dyDescent="0.35">
      <c r="A463" s="229"/>
      <c r="B463" s="130"/>
      <c r="C463" s="131"/>
      <c r="D463" s="126"/>
    </row>
    <row r="464" spans="1:4" x14ac:dyDescent="0.35">
      <c r="A464" s="229"/>
      <c r="B464" s="132"/>
      <c r="C464" s="6"/>
      <c r="D464" s="127"/>
    </row>
    <row r="465" spans="1:4" x14ac:dyDescent="0.35">
      <c r="A465" s="229"/>
      <c r="B465" s="130"/>
      <c r="C465" s="131"/>
      <c r="D465" s="126"/>
    </row>
    <row r="466" spans="1:4" x14ac:dyDescent="0.35">
      <c r="A466" s="229"/>
      <c r="B466" s="132"/>
      <c r="C466" s="6"/>
      <c r="D466" s="127"/>
    </row>
    <row r="467" spans="1:4" x14ac:dyDescent="0.35">
      <c r="A467" s="229"/>
      <c r="B467" s="130"/>
      <c r="C467" s="131"/>
      <c r="D467" s="126"/>
    </row>
    <row r="468" spans="1:4" x14ac:dyDescent="0.35">
      <c r="A468" s="229"/>
      <c r="B468" s="132"/>
      <c r="C468" s="6"/>
      <c r="D468" s="127"/>
    </row>
    <row r="469" spans="1:4" x14ac:dyDescent="0.35">
      <c r="A469" s="229"/>
      <c r="B469" s="130"/>
      <c r="C469" s="131"/>
      <c r="D469" s="126"/>
    </row>
    <row r="470" spans="1:4" x14ac:dyDescent="0.35">
      <c r="A470" s="229"/>
      <c r="B470" s="132"/>
      <c r="C470" s="6"/>
      <c r="D470" s="127"/>
    </row>
    <row r="471" spans="1:4" x14ac:dyDescent="0.35">
      <c r="A471" s="229"/>
      <c r="B471" s="130"/>
      <c r="C471" s="131"/>
      <c r="D471" s="126"/>
    </row>
    <row r="472" spans="1:4" x14ac:dyDescent="0.35">
      <c r="A472" s="229"/>
      <c r="B472" s="132"/>
      <c r="C472" s="6"/>
      <c r="D472" s="127"/>
    </row>
    <row r="473" spans="1:4" x14ac:dyDescent="0.35">
      <c r="A473" s="229"/>
      <c r="B473" s="130"/>
      <c r="C473" s="131"/>
      <c r="D473" s="126"/>
    </row>
    <row r="474" spans="1:4" x14ac:dyDescent="0.35">
      <c r="A474" s="229"/>
      <c r="B474" s="132"/>
      <c r="C474" s="6"/>
      <c r="D474" s="127"/>
    </row>
    <row r="475" spans="1:4" x14ac:dyDescent="0.35">
      <c r="A475" s="229"/>
      <c r="B475" s="130"/>
      <c r="C475" s="131"/>
      <c r="D475" s="126"/>
    </row>
    <row r="476" spans="1:4" x14ac:dyDescent="0.35">
      <c r="A476" s="229"/>
      <c r="B476" s="132"/>
      <c r="C476" s="6"/>
      <c r="D476" s="127"/>
    </row>
    <row r="477" spans="1:4" x14ac:dyDescent="0.35">
      <c r="A477" s="229"/>
      <c r="B477" s="130"/>
      <c r="C477" s="131"/>
      <c r="D477" s="126"/>
    </row>
    <row r="478" spans="1:4" x14ac:dyDescent="0.35">
      <c r="A478" s="229"/>
      <c r="B478" s="132"/>
      <c r="C478" s="6"/>
      <c r="D478" s="127"/>
    </row>
    <row r="479" spans="1:4" x14ac:dyDescent="0.35">
      <c r="A479" s="229"/>
      <c r="B479" s="130"/>
      <c r="C479" s="131"/>
      <c r="D479" s="126"/>
    </row>
    <row r="480" spans="1:4" x14ac:dyDescent="0.35">
      <c r="A480" s="229"/>
      <c r="B480" s="132"/>
      <c r="C480" s="6"/>
      <c r="D480" s="127"/>
    </row>
    <row r="481" spans="1:4" x14ac:dyDescent="0.35">
      <c r="A481" s="229"/>
      <c r="B481" s="130"/>
      <c r="C481" s="131"/>
      <c r="D481" s="126"/>
    </row>
    <row r="482" spans="1:4" x14ac:dyDescent="0.35">
      <c r="A482" s="229"/>
      <c r="B482" s="132"/>
      <c r="C482" s="6"/>
      <c r="D482" s="127"/>
    </row>
    <row r="483" spans="1:4" x14ac:dyDescent="0.35">
      <c r="A483" s="229"/>
      <c r="B483" s="130"/>
      <c r="C483" s="131"/>
      <c r="D483" s="126"/>
    </row>
    <row r="484" spans="1:4" x14ac:dyDescent="0.35">
      <c r="A484" s="229"/>
      <c r="B484" s="132"/>
      <c r="C484" s="6"/>
      <c r="D484" s="127"/>
    </row>
    <row r="485" spans="1:4" x14ac:dyDescent="0.35">
      <c r="A485" s="229"/>
      <c r="B485" s="130"/>
      <c r="C485" s="131"/>
      <c r="D485" s="126"/>
    </row>
    <row r="486" spans="1:4" x14ac:dyDescent="0.35">
      <c r="A486" s="229"/>
      <c r="B486" s="132"/>
      <c r="C486" s="6"/>
      <c r="D486" s="127"/>
    </row>
    <row r="487" spans="1:4" x14ac:dyDescent="0.35">
      <c r="A487" s="229"/>
      <c r="B487" s="130"/>
      <c r="C487" s="131"/>
      <c r="D487" s="126"/>
    </row>
    <row r="488" spans="1:4" x14ac:dyDescent="0.35">
      <c r="A488" s="229"/>
      <c r="B488" s="132"/>
      <c r="C488" s="6"/>
      <c r="D488" s="127"/>
    </row>
    <row r="489" spans="1:4" x14ac:dyDescent="0.35">
      <c r="A489" s="229"/>
      <c r="B489" s="130"/>
      <c r="C489" s="131"/>
      <c r="D489" s="126"/>
    </row>
    <row r="490" spans="1:4" x14ac:dyDescent="0.35">
      <c r="A490" s="229"/>
      <c r="B490" s="132"/>
      <c r="C490" s="6"/>
      <c r="D490" s="127"/>
    </row>
    <row r="491" spans="1:4" x14ac:dyDescent="0.35">
      <c r="A491" s="229"/>
      <c r="B491" s="130"/>
      <c r="C491" s="131"/>
      <c r="D491" s="126"/>
    </row>
    <row r="492" spans="1:4" x14ac:dyDescent="0.35">
      <c r="A492" s="229"/>
      <c r="B492" s="132"/>
      <c r="C492" s="6"/>
      <c r="D492" s="127"/>
    </row>
    <row r="493" spans="1:4" x14ac:dyDescent="0.35">
      <c r="A493" s="229"/>
      <c r="B493" s="130"/>
      <c r="C493" s="131"/>
      <c r="D493" s="126"/>
    </row>
    <row r="494" spans="1:4" x14ac:dyDescent="0.35">
      <c r="A494" s="229"/>
      <c r="B494" s="132"/>
      <c r="C494" s="6"/>
      <c r="D494" s="127"/>
    </row>
    <row r="495" spans="1:4" x14ac:dyDescent="0.35">
      <c r="A495" s="229"/>
      <c r="B495" s="130"/>
      <c r="C495" s="131"/>
      <c r="D495" s="126"/>
    </row>
    <row r="496" spans="1:4" x14ac:dyDescent="0.35">
      <c r="A496" s="229"/>
      <c r="B496" s="132"/>
      <c r="C496" s="6"/>
      <c r="D496" s="127"/>
    </row>
    <row r="497" spans="1:4" x14ac:dyDescent="0.35">
      <c r="A497" s="229"/>
      <c r="B497" s="130"/>
      <c r="C497" s="131"/>
      <c r="D497" s="126"/>
    </row>
    <row r="498" spans="1:4" x14ac:dyDescent="0.35">
      <c r="A498" s="229"/>
      <c r="B498" s="132"/>
      <c r="C498" s="6"/>
      <c r="D498" s="127"/>
    </row>
    <row r="499" spans="1:4" x14ac:dyDescent="0.35">
      <c r="A499" s="229"/>
      <c r="B499" s="130"/>
      <c r="C499" s="131"/>
      <c r="D499" s="126"/>
    </row>
    <row r="500" spans="1:4" x14ac:dyDescent="0.35">
      <c r="A500" s="229"/>
      <c r="B500" s="132"/>
      <c r="C500" s="6"/>
      <c r="D500" s="127"/>
    </row>
    <row r="501" spans="1:4" x14ac:dyDescent="0.35">
      <c r="A501" s="229"/>
      <c r="B501" s="130"/>
      <c r="C501" s="131"/>
      <c r="D501" s="126"/>
    </row>
    <row r="502" spans="1:4" x14ac:dyDescent="0.35">
      <c r="A502" s="229"/>
      <c r="B502" s="132"/>
      <c r="C502" s="6"/>
      <c r="D502" s="127"/>
    </row>
    <row r="503" spans="1:4" x14ac:dyDescent="0.35">
      <c r="A503" s="229"/>
      <c r="B503" s="130"/>
      <c r="C503" s="131"/>
      <c r="D503" s="126"/>
    </row>
    <row r="504" spans="1:4" x14ac:dyDescent="0.35">
      <c r="A504" s="229"/>
      <c r="B504" s="132"/>
      <c r="C504" s="6"/>
      <c r="D504" s="127"/>
    </row>
    <row r="505" spans="1:4" x14ac:dyDescent="0.35">
      <c r="A505" s="229"/>
      <c r="B505" s="130"/>
      <c r="C505" s="131"/>
      <c r="D505" s="126"/>
    </row>
    <row r="506" spans="1:4" x14ac:dyDescent="0.35">
      <c r="A506" s="229"/>
      <c r="B506" s="132"/>
      <c r="C506" s="6"/>
      <c r="D506" s="127"/>
    </row>
    <row r="507" spans="1:4" x14ac:dyDescent="0.35">
      <c r="A507" s="229"/>
      <c r="B507" s="130"/>
      <c r="C507" s="131"/>
      <c r="D507" s="126"/>
    </row>
    <row r="508" spans="1:4" x14ac:dyDescent="0.35">
      <c r="A508" s="229"/>
      <c r="B508" s="132"/>
      <c r="C508" s="6"/>
      <c r="D508" s="127"/>
    </row>
    <row r="509" spans="1:4" x14ac:dyDescent="0.35">
      <c r="A509" s="229"/>
      <c r="B509" s="130"/>
      <c r="C509" s="131"/>
      <c r="D509" s="126"/>
    </row>
    <row r="510" spans="1:4" x14ac:dyDescent="0.35">
      <c r="A510" s="229"/>
      <c r="B510" s="132"/>
      <c r="C510" s="6"/>
      <c r="D510" s="127"/>
    </row>
    <row r="511" spans="1:4" x14ac:dyDescent="0.35">
      <c r="A511" s="229"/>
      <c r="B511" s="130"/>
      <c r="C511" s="131"/>
      <c r="D511" s="126"/>
    </row>
    <row r="512" spans="1:4" x14ac:dyDescent="0.35">
      <c r="A512" s="229"/>
      <c r="B512" s="132"/>
      <c r="C512" s="6"/>
      <c r="D512" s="127"/>
    </row>
    <row r="513" spans="1:4" x14ac:dyDescent="0.35">
      <c r="A513" s="229"/>
      <c r="B513" s="130"/>
      <c r="C513" s="131"/>
      <c r="D513" s="126"/>
    </row>
    <row r="514" spans="1:4" x14ac:dyDescent="0.35">
      <c r="A514" s="229"/>
      <c r="B514" s="132"/>
      <c r="C514" s="6"/>
      <c r="D514" s="127"/>
    </row>
    <row r="515" spans="1:4" x14ac:dyDescent="0.35">
      <c r="A515" s="229"/>
      <c r="B515" s="130"/>
      <c r="C515" s="131"/>
      <c r="D515" s="126"/>
    </row>
    <row r="516" spans="1:4" x14ac:dyDescent="0.35">
      <c r="A516" s="229"/>
      <c r="B516" s="132"/>
      <c r="C516" s="6"/>
      <c r="D516" s="127"/>
    </row>
    <row r="517" spans="1:4" x14ac:dyDescent="0.35">
      <c r="A517" s="229"/>
      <c r="B517" s="130"/>
      <c r="C517" s="131"/>
      <c r="D517" s="126"/>
    </row>
    <row r="518" spans="1:4" x14ac:dyDescent="0.35">
      <c r="A518" s="229"/>
      <c r="B518" s="132"/>
      <c r="C518" s="6"/>
      <c r="D518" s="127"/>
    </row>
    <row r="519" spans="1:4" x14ac:dyDescent="0.35">
      <c r="A519" s="229"/>
      <c r="B519" s="130"/>
      <c r="C519" s="131"/>
      <c r="D519" s="126"/>
    </row>
    <row r="520" spans="1:4" x14ac:dyDescent="0.35">
      <c r="A520" s="229"/>
      <c r="B520" s="132"/>
      <c r="C520" s="6"/>
      <c r="D520" s="127"/>
    </row>
    <row r="521" spans="1:4" x14ac:dyDescent="0.35">
      <c r="A521" s="229"/>
      <c r="B521" s="130"/>
      <c r="C521" s="131"/>
      <c r="D521" s="126"/>
    </row>
    <row r="522" spans="1:4" x14ac:dyDescent="0.35">
      <c r="A522" s="229"/>
      <c r="B522" s="132"/>
      <c r="C522" s="6"/>
      <c r="D522" s="127"/>
    </row>
    <row r="523" spans="1:4" x14ac:dyDescent="0.35">
      <c r="A523" s="229"/>
      <c r="B523" s="130"/>
      <c r="C523" s="131"/>
      <c r="D523" s="126"/>
    </row>
    <row r="524" spans="1:4" x14ac:dyDescent="0.35">
      <c r="A524" s="229"/>
      <c r="B524" s="132"/>
      <c r="C524" s="6"/>
      <c r="D524" s="127"/>
    </row>
    <row r="525" spans="1:4" x14ac:dyDescent="0.35">
      <c r="A525" s="229"/>
      <c r="B525" s="130"/>
      <c r="C525" s="131"/>
      <c r="D525" s="126"/>
    </row>
    <row r="526" spans="1:4" x14ac:dyDescent="0.35">
      <c r="A526" s="229"/>
      <c r="B526" s="132"/>
      <c r="C526" s="6"/>
      <c r="D526" s="127"/>
    </row>
    <row r="527" spans="1:4" x14ac:dyDescent="0.35">
      <c r="A527" s="229"/>
      <c r="B527" s="130"/>
      <c r="C527" s="131"/>
      <c r="D527" s="126"/>
    </row>
    <row r="528" spans="1:4" x14ac:dyDescent="0.35">
      <c r="A528" s="229"/>
      <c r="B528" s="132"/>
      <c r="C528" s="6"/>
      <c r="D528" s="127"/>
    </row>
    <row r="529" spans="1:4" x14ac:dyDescent="0.35">
      <c r="A529" s="229"/>
      <c r="B529" s="130"/>
      <c r="C529" s="131"/>
      <c r="D529" s="126"/>
    </row>
    <row r="530" spans="1:4" x14ac:dyDescent="0.35">
      <c r="A530" s="229"/>
      <c r="B530" s="132"/>
      <c r="C530" s="6"/>
      <c r="D530" s="127"/>
    </row>
    <row r="531" spans="1:4" x14ac:dyDescent="0.35">
      <c r="A531" s="229"/>
      <c r="B531" s="130"/>
      <c r="C531" s="131"/>
      <c r="D531" s="126"/>
    </row>
    <row r="532" spans="1:4" x14ac:dyDescent="0.35">
      <c r="A532" s="229"/>
      <c r="B532" s="132"/>
      <c r="C532" s="6"/>
      <c r="D532" s="127"/>
    </row>
    <row r="533" spans="1:4" x14ac:dyDescent="0.35">
      <c r="A533" s="229"/>
      <c r="B533" s="130"/>
      <c r="C533" s="131"/>
      <c r="D533" s="126"/>
    </row>
    <row r="534" spans="1:4" x14ac:dyDescent="0.35">
      <c r="A534" s="229"/>
      <c r="B534" s="132"/>
      <c r="C534" s="6"/>
      <c r="D534" s="127"/>
    </row>
    <row r="535" spans="1:4" x14ac:dyDescent="0.35">
      <c r="A535" s="229"/>
      <c r="B535" s="130"/>
      <c r="C535" s="131"/>
      <c r="D535" s="126"/>
    </row>
    <row r="536" spans="1:4" x14ac:dyDescent="0.35">
      <c r="A536" s="229"/>
      <c r="B536" s="132"/>
      <c r="C536" s="6"/>
      <c r="D536" s="127"/>
    </row>
    <row r="537" spans="1:4" x14ac:dyDescent="0.35">
      <c r="A537" s="229"/>
      <c r="B537" s="130"/>
      <c r="C537" s="131"/>
      <c r="D537" s="126"/>
    </row>
    <row r="538" spans="1:4" x14ac:dyDescent="0.35">
      <c r="A538" s="229"/>
      <c r="B538" s="132"/>
      <c r="C538" s="6"/>
      <c r="D538" s="127"/>
    </row>
    <row r="539" spans="1:4" x14ac:dyDescent="0.35">
      <c r="A539" s="229"/>
      <c r="B539" s="130"/>
      <c r="C539" s="131"/>
      <c r="D539" s="126"/>
    </row>
    <row r="540" spans="1:4" x14ac:dyDescent="0.35">
      <c r="A540" s="229"/>
      <c r="B540" s="132"/>
      <c r="C540" s="6"/>
      <c r="D540" s="127"/>
    </row>
    <row r="541" spans="1:4" x14ac:dyDescent="0.35">
      <c r="A541" s="229"/>
      <c r="B541" s="130"/>
      <c r="C541" s="131"/>
      <c r="D541" s="126"/>
    </row>
    <row r="542" spans="1:4" x14ac:dyDescent="0.35">
      <c r="A542" s="229"/>
      <c r="B542" s="132"/>
      <c r="C542" s="6"/>
      <c r="D542" s="127"/>
    </row>
    <row r="543" spans="1:4" x14ac:dyDescent="0.35">
      <c r="A543" s="229"/>
      <c r="B543" s="130"/>
      <c r="C543" s="131"/>
      <c r="D543" s="126"/>
    </row>
    <row r="544" spans="1:4" x14ac:dyDescent="0.35">
      <c r="A544" s="229"/>
      <c r="B544" s="132"/>
      <c r="C544" s="6"/>
      <c r="D544" s="127"/>
    </row>
    <row r="545" spans="1:4" x14ac:dyDescent="0.35">
      <c r="A545" s="229"/>
      <c r="B545" s="130"/>
      <c r="C545" s="131"/>
      <c r="D545" s="126"/>
    </row>
    <row r="546" spans="1:4" x14ac:dyDescent="0.35">
      <c r="A546" s="229"/>
      <c r="B546" s="132"/>
      <c r="C546" s="6"/>
      <c r="D546" s="127"/>
    </row>
    <row r="547" spans="1:4" x14ac:dyDescent="0.35">
      <c r="A547" s="229"/>
      <c r="B547" s="130"/>
      <c r="C547" s="131"/>
      <c r="D547" s="126"/>
    </row>
    <row r="548" spans="1:4" x14ac:dyDescent="0.35">
      <c r="A548" s="229"/>
      <c r="B548" s="132"/>
      <c r="C548" s="6"/>
      <c r="D548" s="127"/>
    </row>
    <row r="549" spans="1:4" x14ac:dyDescent="0.35">
      <c r="A549" s="229"/>
      <c r="B549" s="130"/>
      <c r="C549" s="131"/>
      <c r="D549" s="126"/>
    </row>
    <row r="550" spans="1:4" x14ac:dyDescent="0.35">
      <c r="A550" s="229"/>
      <c r="B550" s="132"/>
      <c r="C550" s="6"/>
      <c r="D550" s="127"/>
    </row>
    <row r="551" spans="1:4" x14ac:dyDescent="0.35">
      <c r="A551" s="229"/>
      <c r="B551" s="130"/>
      <c r="C551" s="131"/>
      <c r="D551" s="126"/>
    </row>
    <row r="552" spans="1:4" x14ac:dyDescent="0.35">
      <c r="A552" s="229"/>
      <c r="B552" s="132"/>
      <c r="C552" s="6"/>
      <c r="D552" s="127"/>
    </row>
    <row r="553" spans="1:4" x14ac:dyDescent="0.35">
      <c r="A553" s="229"/>
      <c r="B553" s="130"/>
      <c r="C553" s="131"/>
      <c r="D553" s="126"/>
    </row>
    <row r="554" spans="1:4" x14ac:dyDescent="0.35">
      <c r="A554" s="229"/>
      <c r="B554" s="132"/>
      <c r="C554" s="6"/>
      <c r="D554" s="127"/>
    </row>
    <row r="555" spans="1:4" x14ac:dyDescent="0.35">
      <c r="A555" s="229"/>
      <c r="B555" s="130"/>
      <c r="C555" s="131"/>
      <c r="D555" s="126"/>
    </row>
    <row r="556" spans="1:4" x14ac:dyDescent="0.35">
      <c r="A556" s="229"/>
      <c r="B556" s="132"/>
      <c r="C556" s="6"/>
      <c r="D556" s="127"/>
    </row>
    <row r="557" spans="1:4" x14ac:dyDescent="0.35">
      <c r="A557" s="229"/>
      <c r="B557" s="130"/>
      <c r="C557" s="131"/>
      <c r="D557" s="126"/>
    </row>
    <row r="558" spans="1:4" x14ac:dyDescent="0.35">
      <c r="A558" s="229"/>
      <c r="B558" s="132"/>
      <c r="C558" s="6"/>
      <c r="D558" s="127"/>
    </row>
    <row r="559" spans="1:4" x14ac:dyDescent="0.35">
      <c r="A559" s="229"/>
      <c r="B559" s="130"/>
      <c r="C559" s="131"/>
      <c r="D559" s="126"/>
    </row>
    <row r="560" spans="1:4" x14ac:dyDescent="0.35">
      <c r="A560" s="229"/>
      <c r="B560" s="132"/>
      <c r="C560" s="6"/>
      <c r="D560" s="127"/>
    </row>
    <row r="561" spans="1:4" x14ac:dyDescent="0.35">
      <c r="A561" s="229"/>
      <c r="B561" s="130"/>
      <c r="C561" s="131"/>
      <c r="D561" s="126"/>
    </row>
    <row r="562" spans="1:4" x14ac:dyDescent="0.35">
      <c r="A562" s="229"/>
      <c r="B562" s="132"/>
      <c r="C562" s="6"/>
      <c r="D562" s="127"/>
    </row>
    <row r="563" spans="1:4" x14ac:dyDescent="0.35">
      <c r="A563" s="229"/>
      <c r="B563" s="130"/>
      <c r="C563" s="131"/>
      <c r="D563" s="126"/>
    </row>
    <row r="564" spans="1:4" x14ac:dyDescent="0.35">
      <c r="A564" s="229"/>
      <c r="B564" s="132"/>
      <c r="C564" s="6"/>
      <c r="D564" s="127"/>
    </row>
    <row r="565" spans="1:4" x14ac:dyDescent="0.35">
      <c r="A565" s="229"/>
      <c r="B565" s="130"/>
      <c r="C565" s="131"/>
      <c r="D565" s="126"/>
    </row>
    <row r="566" spans="1:4" x14ac:dyDescent="0.35">
      <c r="A566" s="229"/>
      <c r="B566" s="132"/>
      <c r="C566" s="6"/>
      <c r="D566" s="127"/>
    </row>
    <row r="567" spans="1:4" x14ac:dyDescent="0.35">
      <c r="A567" s="229"/>
      <c r="B567" s="130"/>
      <c r="C567" s="131"/>
      <c r="D567" s="126"/>
    </row>
    <row r="568" spans="1:4" x14ac:dyDescent="0.35">
      <c r="A568" s="229"/>
      <c r="B568" s="132"/>
      <c r="C568" s="6"/>
      <c r="D568" s="127"/>
    </row>
    <row r="569" spans="1:4" x14ac:dyDescent="0.35">
      <c r="A569" s="229"/>
      <c r="B569" s="130"/>
      <c r="C569" s="131"/>
      <c r="D569" s="126"/>
    </row>
    <row r="570" spans="1:4" x14ac:dyDescent="0.35">
      <c r="A570" s="229"/>
      <c r="B570" s="132"/>
      <c r="C570" s="6"/>
      <c r="D570" s="127"/>
    </row>
    <row r="571" spans="1:4" x14ac:dyDescent="0.35">
      <c r="A571" s="229"/>
      <c r="B571" s="130"/>
      <c r="C571" s="131"/>
      <c r="D571" s="126"/>
    </row>
    <row r="572" spans="1:4" x14ac:dyDescent="0.35">
      <c r="A572" s="229"/>
      <c r="B572" s="132"/>
      <c r="C572" s="6"/>
      <c r="D572" s="127"/>
    </row>
    <row r="573" spans="1:4" x14ac:dyDescent="0.35">
      <c r="A573" s="229"/>
      <c r="B573" s="130"/>
      <c r="C573" s="131"/>
      <c r="D573" s="126"/>
    </row>
    <row r="574" spans="1:4" x14ac:dyDescent="0.35">
      <c r="A574" s="229"/>
      <c r="B574" s="132"/>
      <c r="C574" s="6"/>
      <c r="D574" s="127"/>
    </row>
    <row r="575" spans="1:4" x14ac:dyDescent="0.35">
      <c r="A575" s="229"/>
      <c r="B575" s="130"/>
      <c r="C575" s="131"/>
      <c r="D575" s="126"/>
    </row>
    <row r="576" spans="1:4" x14ac:dyDescent="0.35">
      <c r="A576" s="229"/>
      <c r="B576" s="132"/>
      <c r="C576" s="6"/>
      <c r="D576" s="127"/>
    </row>
    <row r="577" spans="1:4" x14ac:dyDescent="0.35">
      <c r="A577" s="229"/>
      <c r="B577" s="130"/>
      <c r="C577" s="131"/>
      <c r="D577" s="126"/>
    </row>
    <row r="578" spans="1:4" x14ac:dyDescent="0.35">
      <c r="A578" s="229"/>
      <c r="B578" s="132"/>
      <c r="C578" s="6"/>
      <c r="D578" s="127"/>
    </row>
    <row r="579" spans="1:4" x14ac:dyDescent="0.35">
      <c r="A579" s="229"/>
      <c r="B579" s="130"/>
      <c r="C579" s="131"/>
      <c r="D579" s="126"/>
    </row>
    <row r="580" spans="1:4" x14ac:dyDescent="0.35">
      <c r="A580" s="229"/>
      <c r="B580" s="132"/>
      <c r="C580" s="6"/>
      <c r="D580" s="127"/>
    </row>
    <row r="581" spans="1:4" x14ac:dyDescent="0.35">
      <c r="A581" s="229"/>
      <c r="B581" s="130"/>
      <c r="C581" s="131"/>
      <c r="D581" s="126"/>
    </row>
    <row r="582" spans="1:4" x14ac:dyDescent="0.35">
      <c r="A582" s="229"/>
      <c r="B582" s="132"/>
      <c r="C582" s="6"/>
      <c r="D582" s="127"/>
    </row>
    <row r="583" spans="1:4" x14ac:dyDescent="0.35">
      <c r="A583" s="229"/>
      <c r="B583" s="130"/>
      <c r="C583" s="131"/>
      <c r="D583" s="126"/>
    </row>
    <row r="584" spans="1:4" x14ac:dyDescent="0.35">
      <c r="A584" s="229"/>
      <c r="B584" s="132"/>
      <c r="C584" s="6"/>
      <c r="D584" s="127"/>
    </row>
    <row r="585" spans="1:4" x14ac:dyDescent="0.35">
      <c r="A585" s="229"/>
      <c r="B585" s="130"/>
      <c r="C585" s="131"/>
      <c r="D585" s="126"/>
    </row>
    <row r="586" spans="1:4" x14ac:dyDescent="0.35">
      <c r="A586" s="229"/>
      <c r="B586" s="132"/>
      <c r="C586" s="6"/>
      <c r="D586" s="127"/>
    </row>
    <row r="587" spans="1:4" x14ac:dyDescent="0.35">
      <c r="A587" s="229"/>
      <c r="B587" s="130"/>
      <c r="C587" s="131"/>
      <c r="D587" s="126"/>
    </row>
    <row r="588" spans="1:4" x14ac:dyDescent="0.35">
      <c r="A588" s="229"/>
      <c r="B588" s="132"/>
      <c r="C588" s="6"/>
      <c r="D588" s="127"/>
    </row>
    <row r="589" spans="1:4" x14ac:dyDescent="0.35">
      <c r="A589" s="229"/>
      <c r="B589" s="130"/>
      <c r="C589" s="131"/>
      <c r="D589" s="126"/>
    </row>
    <row r="590" spans="1:4" x14ac:dyDescent="0.35">
      <c r="A590" s="229"/>
      <c r="B590" s="132"/>
      <c r="C590" s="6"/>
      <c r="D590" s="127"/>
    </row>
    <row r="591" spans="1:4" x14ac:dyDescent="0.35">
      <c r="A591" s="229"/>
      <c r="B591" s="130"/>
      <c r="C591" s="131"/>
      <c r="D591" s="126"/>
    </row>
    <row r="592" spans="1:4" x14ac:dyDescent="0.35">
      <c r="A592" s="229"/>
      <c r="B592" s="132"/>
      <c r="C592" s="6"/>
      <c r="D592" s="127"/>
    </row>
    <row r="593" spans="1:4" x14ac:dyDescent="0.35">
      <c r="A593" s="229"/>
      <c r="B593" s="130"/>
      <c r="C593" s="131"/>
      <c r="D593" s="126"/>
    </row>
    <row r="594" spans="1:4" x14ac:dyDescent="0.35">
      <c r="A594" s="229"/>
      <c r="B594" s="132"/>
      <c r="C594" s="6"/>
      <c r="D594" s="127"/>
    </row>
    <row r="595" spans="1:4" x14ac:dyDescent="0.35">
      <c r="A595" s="229"/>
      <c r="B595" s="130"/>
      <c r="C595" s="131"/>
      <c r="D595" s="126"/>
    </row>
    <row r="596" spans="1:4" x14ac:dyDescent="0.35">
      <c r="A596" s="229"/>
      <c r="B596" s="132"/>
      <c r="C596" s="6"/>
      <c r="D596" s="127"/>
    </row>
    <row r="597" spans="1:4" x14ac:dyDescent="0.35">
      <c r="A597" s="229"/>
      <c r="B597" s="130"/>
      <c r="C597" s="131"/>
      <c r="D597" s="126"/>
    </row>
    <row r="598" spans="1:4" x14ac:dyDescent="0.35">
      <c r="A598" s="229"/>
      <c r="B598" s="132"/>
      <c r="C598" s="6"/>
      <c r="D598" s="127"/>
    </row>
    <row r="599" spans="1:4" x14ac:dyDescent="0.35">
      <c r="A599" s="229"/>
      <c r="B599" s="130"/>
      <c r="C599" s="131"/>
      <c r="D599" s="126"/>
    </row>
    <row r="600" spans="1:4" x14ac:dyDescent="0.35">
      <c r="A600" s="229"/>
      <c r="B600" s="132"/>
      <c r="C600" s="6"/>
      <c r="D600" s="127"/>
    </row>
    <row r="601" spans="1:4" x14ac:dyDescent="0.35">
      <c r="A601" s="229"/>
      <c r="B601" s="130"/>
      <c r="C601" s="131"/>
      <c r="D601" s="126"/>
    </row>
    <row r="602" spans="1:4" x14ac:dyDescent="0.35">
      <c r="A602" s="229"/>
      <c r="B602" s="132"/>
      <c r="C602" s="6"/>
      <c r="D602" s="127"/>
    </row>
    <row r="603" spans="1:4" x14ac:dyDescent="0.35">
      <c r="A603" s="229"/>
      <c r="B603" s="130"/>
      <c r="C603" s="131"/>
      <c r="D603" s="126"/>
    </row>
    <row r="604" spans="1:4" x14ac:dyDescent="0.35">
      <c r="A604" s="229"/>
      <c r="B604" s="132"/>
      <c r="C604" s="6"/>
      <c r="D604" s="127"/>
    </row>
    <row r="605" spans="1:4" x14ac:dyDescent="0.35">
      <c r="A605" s="229"/>
      <c r="B605" s="130"/>
      <c r="C605" s="131"/>
      <c r="D605" s="126"/>
    </row>
    <row r="606" spans="1:4" x14ac:dyDescent="0.35">
      <c r="A606" s="229"/>
      <c r="B606" s="132"/>
      <c r="C606" s="6"/>
      <c r="D606" s="127"/>
    </row>
    <row r="607" spans="1:4" x14ac:dyDescent="0.35">
      <c r="A607" s="229"/>
      <c r="B607" s="130"/>
      <c r="C607" s="131"/>
      <c r="D607" s="126"/>
    </row>
    <row r="608" spans="1:4" x14ac:dyDescent="0.35">
      <c r="A608" s="229"/>
      <c r="B608" s="132"/>
      <c r="C608" s="6"/>
      <c r="D608" s="127"/>
    </row>
    <row r="609" spans="1:4" x14ac:dyDescent="0.35">
      <c r="A609" s="229"/>
      <c r="B609" s="130"/>
      <c r="C609" s="131"/>
      <c r="D609" s="126"/>
    </row>
    <row r="610" spans="1:4" x14ac:dyDescent="0.35">
      <c r="A610" s="229"/>
      <c r="B610" s="132"/>
      <c r="C610" s="6"/>
      <c r="D610" s="127"/>
    </row>
    <row r="611" spans="1:4" x14ac:dyDescent="0.35">
      <c r="A611" s="229"/>
      <c r="B611" s="130"/>
      <c r="C611" s="131"/>
      <c r="D611" s="126"/>
    </row>
    <row r="612" spans="1:4" x14ac:dyDescent="0.35">
      <c r="A612" s="229"/>
      <c r="B612" s="132"/>
      <c r="C612" s="6"/>
      <c r="D612" s="127"/>
    </row>
    <row r="613" spans="1:4" x14ac:dyDescent="0.35">
      <c r="A613" s="229"/>
      <c r="B613" s="130"/>
      <c r="C613" s="131"/>
      <c r="D613" s="126"/>
    </row>
    <row r="614" spans="1:4" x14ac:dyDescent="0.35">
      <c r="A614" s="229"/>
      <c r="B614" s="132"/>
      <c r="C614" s="6"/>
      <c r="D614" s="127"/>
    </row>
    <row r="615" spans="1:4" x14ac:dyDescent="0.35">
      <c r="A615" s="229"/>
      <c r="B615" s="130"/>
      <c r="C615" s="131"/>
      <c r="D615" s="126"/>
    </row>
    <row r="616" spans="1:4" x14ac:dyDescent="0.35">
      <c r="A616" s="229"/>
      <c r="B616" s="132"/>
      <c r="C616" s="6"/>
      <c r="D616" s="127"/>
    </row>
    <row r="617" spans="1:4" x14ac:dyDescent="0.35">
      <c r="A617" s="229"/>
      <c r="B617" s="130"/>
      <c r="C617" s="131"/>
      <c r="D617" s="126"/>
    </row>
    <row r="618" spans="1:4" x14ac:dyDescent="0.35">
      <c r="A618" s="229"/>
      <c r="B618" s="132"/>
      <c r="C618" s="6"/>
      <c r="D618" s="127"/>
    </row>
    <row r="619" spans="1:4" x14ac:dyDescent="0.35">
      <c r="A619" s="229"/>
      <c r="B619" s="130"/>
      <c r="C619" s="131"/>
      <c r="D619" s="126"/>
    </row>
    <row r="620" spans="1:4" x14ac:dyDescent="0.35">
      <c r="A620" s="229"/>
      <c r="B620" s="132"/>
      <c r="C620" s="6"/>
      <c r="D620" s="127"/>
    </row>
    <row r="621" spans="1:4" x14ac:dyDescent="0.35">
      <c r="A621" s="229"/>
      <c r="B621" s="130"/>
      <c r="C621" s="131"/>
      <c r="D621" s="126"/>
    </row>
    <row r="622" spans="1:4" x14ac:dyDescent="0.35">
      <c r="A622" s="229"/>
      <c r="B622" s="132"/>
      <c r="C622" s="6"/>
      <c r="D622" s="127"/>
    </row>
    <row r="623" spans="1:4" x14ac:dyDescent="0.35">
      <c r="A623" s="229"/>
      <c r="B623" s="130"/>
      <c r="C623" s="131"/>
      <c r="D623" s="126"/>
    </row>
    <row r="624" spans="1:4" x14ac:dyDescent="0.35">
      <c r="A624" s="229"/>
      <c r="B624" s="132"/>
      <c r="C624" s="6"/>
      <c r="D624" s="127"/>
    </row>
    <row r="625" spans="1:4" x14ac:dyDescent="0.35">
      <c r="A625" s="229"/>
      <c r="B625" s="130"/>
      <c r="C625" s="131"/>
      <c r="D625" s="126"/>
    </row>
    <row r="626" spans="1:4" x14ac:dyDescent="0.35">
      <c r="A626" s="229"/>
      <c r="B626" s="132"/>
      <c r="C626" s="6"/>
      <c r="D626" s="127"/>
    </row>
    <row r="627" spans="1:4" x14ac:dyDescent="0.35">
      <c r="A627" s="229"/>
      <c r="B627" s="130"/>
      <c r="C627" s="131"/>
      <c r="D627" s="126"/>
    </row>
    <row r="628" spans="1:4" x14ac:dyDescent="0.35">
      <c r="A628" s="229"/>
      <c r="B628" s="132"/>
      <c r="C628" s="6"/>
      <c r="D628" s="127"/>
    </row>
    <row r="629" spans="1:4" x14ac:dyDescent="0.35">
      <c r="A629" s="229"/>
      <c r="B629" s="130"/>
      <c r="C629" s="131"/>
      <c r="D629" s="126"/>
    </row>
    <row r="630" spans="1:4" x14ac:dyDescent="0.35">
      <c r="A630" s="229"/>
      <c r="B630" s="132"/>
      <c r="C630" s="6"/>
      <c r="D630" s="127"/>
    </row>
    <row r="631" spans="1:4" x14ac:dyDescent="0.35">
      <c r="A631" s="229"/>
      <c r="B631" s="130"/>
      <c r="C631" s="131"/>
      <c r="D631" s="126"/>
    </row>
    <row r="632" spans="1:4" x14ac:dyDescent="0.35">
      <c r="A632" s="229"/>
      <c r="B632" s="132"/>
      <c r="C632" s="6"/>
      <c r="D632" s="127"/>
    </row>
    <row r="633" spans="1:4" x14ac:dyDescent="0.35">
      <c r="A633" s="229"/>
      <c r="B633" s="130"/>
      <c r="C633" s="131"/>
      <c r="D633" s="126"/>
    </row>
    <row r="634" spans="1:4" x14ac:dyDescent="0.35">
      <c r="A634" s="229"/>
      <c r="B634" s="132"/>
      <c r="C634" s="6"/>
      <c r="D634" s="127"/>
    </row>
    <row r="635" spans="1:4" x14ac:dyDescent="0.35">
      <c r="A635" s="229"/>
      <c r="B635" s="130"/>
      <c r="C635" s="131"/>
      <c r="D635" s="126"/>
    </row>
    <row r="636" spans="1:4" x14ac:dyDescent="0.35">
      <c r="A636" s="229"/>
      <c r="B636" s="132"/>
      <c r="C636" s="6"/>
      <c r="D636" s="127"/>
    </row>
    <row r="637" spans="1:4" x14ac:dyDescent="0.35">
      <c r="A637" s="229"/>
      <c r="B637" s="130"/>
      <c r="C637" s="131"/>
      <c r="D637" s="126"/>
    </row>
    <row r="638" spans="1:4" x14ac:dyDescent="0.35">
      <c r="A638" s="229"/>
      <c r="B638" s="132"/>
      <c r="C638" s="6"/>
      <c r="D638" s="127"/>
    </row>
    <row r="639" spans="1:4" x14ac:dyDescent="0.35">
      <c r="A639" s="229"/>
      <c r="B639" s="130"/>
      <c r="C639" s="131"/>
      <c r="D639" s="126"/>
    </row>
    <row r="640" spans="1:4" x14ac:dyDescent="0.35">
      <c r="A640" s="229"/>
      <c r="B640" s="132"/>
      <c r="C640" s="6"/>
      <c r="D640" s="127"/>
    </row>
    <row r="641" spans="1:4" x14ac:dyDescent="0.35">
      <c r="A641" s="229"/>
      <c r="B641" s="130"/>
      <c r="C641" s="131"/>
      <c r="D641" s="126"/>
    </row>
    <row r="642" spans="1:4" x14ac:dyDescent="0.35">
      <c r="A642" s="229"/>
      <c r="B642" s="132"/>
      <c r="C642" s="6"/>
      <c r="D642" s="127"/>
    </row>
    <row r="643" spans="1:4" x14ac:dyDescent="0.35">
      <c r="A643" s="229"/>
      <c r="B643" s="130"/>
      <c r="C643" s="131"/>
      <c r="D643" s="126"/>
    </row>
    <row r="644" spans="1:4" x14ac:dyDescent="0.35">
      <c r="A644" s="229"/>
      <c r="B644" s="132"/>
      <c r="C644" s="6"/>
      <c r="D644" s="127"/>
    </row>
    <row r="645" spans="1:4" x14ac:dyDescent="0.35">
      <c r="A645" s="229"/>
      <c r="B645" s="130"/>
      <c r="C645" s="131"/>
      <c r="D645" s="126"/>
    </row>
    <row r="646" spans="1:4" x14ac:dyDescent="0.35">
      <c r="A646" s="229"/>
      <c r="B646" s="132"/>
      <c r="C646" s="6"/>
      <c r="D646" s="127"/>
    </row>
    <row r="647" spans="1:4" x14ac:dyDescent="0.35">
      <c r="A647" s="229"/>
      <c r="B647" s="130"/>
      <c r="C647" s="131"/>
      <c r="D647" s="126"/>
    </row>
    <row r="648" spans="1:4" x14ac:dyDescent="0.35">
      <c r="A648" s="229"/>
      <c r="B648" s="132"/>
      <c r="C648" s="6"/>
      <c r="D648" s="127"/>
    </row>
    <row r="649" spans="1:4" x14ac:dyDescent="0.35">
      <c r="A649" s="229"/>
      <c r="B649" s="130"/>
      <c r="C649" s="131"/>
      <c r="D649" s="126"/>
    </row>
    <row r="650" spans="1:4" x14ac:dyDescent="0.35">
      <c r="A650" s="229"/>
      <c r="B650" s="132"/>
      <c r="C650" s="6"/>
      <c r="D650" s="127"/>
    </row>
    <row r="651" spans="1:4" x14ac:dyDescent="0.35">
      <c r="A651" s="229"/>
      <c r="B651" s="130"/>
      <c r="C651" s="131"/>
      <c r="D651" s="126"/>
    </row>
    <row r="652" spans="1:4" x14ac:dyDescent="0.35">
      <c r="A652" s="229"/>
      <c r="B652" s="132"/>
      <c r="C652" s="6"/>
      <c r="D652" s="127"/>
    </row>
    <row r="653" spans="1:4" x14ac:dyDescent="0.35">
      <c r="A653" s="229"/>
      <c r="B653" s="130"/>
      <c r="C653" s="131"/>
      <c r="D653" s="126"/>
    </row>
    <row r="654" spans="1:4" x14ac:dyDescent="0.35">
      <c r="A654" s="229"/>
      <c r="B654" s="132"/>
      <c r="C654" s="6"/>
      <c r="D654" s="127"/>
    </row>
    <row r="655" spans="1:4" x14ac:dyDescent="0.35">
      <c r="A655" s="229"/>
      <c r="B655" s="130"/>
      <c r="C655" s="131"/>
      <c r="D655" s="126"/>
    </row>
    <row r="656" spans="1:4" x14ac:dyDescent="0.35">
      <c r="A656" s="229"/>
      <c r="B656" s="132"/>
      <c r="C656" s="6"/>
      <c r="D656" s="127"/>
    </row>
    <row r="657" spans="1:4" x14ac:dyDescent="0.35">
      <c r="A657" s="229"/>
      <c r="B657" s="130"/>
      <c r="C657" s="131"/>
      <c r="D657" s="126"/>
    </row>
    <row r="658" spans="1:4" x14ac:dyDescent="0.35">
      <c r="A658" s="229"/>
      <c r="B658" s="132"/>
      <c r="C658" s="6"/>
      <c r="D658" s="127"/>
    </row>
    <row r="659" spans="1:4" x14ac:dyDescent="0.35">
      <c r="A659" s="229"/>
      <c r="B659" s="130"/>
      <c r="C659" s="131"/>
      <c r="D659" s="126"/>
    </row>
    <row r="660" spans="1:4" x14ac:dyDescent="0.35">
      <c r="A660" s="229"/>
      <c r="B660" s="132"/>
      <c r="C660" s="6"/>
      <c r="D660" s="127"/>
    </row>
    <row r="661" spans="1:4" x14ac:dyDescent="0.35">
      <c r="A661" s="229"/>
      <c r="B661" s="130"/>
      <c r="C661" s="131"/>
      <c r="D661" s="126"/>
    </row>
    <row r="662" spans="1:4" x14ac:dyDescent="0.35">
      <c r="A662" s="229"/>
      <c r="B662" s="132"/>
      <c r="C662" s="6"/>
      <c r="D662" s="127"/>
    </row>
    <row r="663" spans="1:4" x14ac:dyDescent="0.35">
      <c r="A663" s="229"/>
      <c r="B663" s="130"/>
      <c r="C663" s="131"/>
      <c r="D663" s="126"/>
    </row>
    <row r="664" spans="1:4" x14ac:dyDescent="0.35">
      <c r="A664" s="229"/>
      <c r="B664" s="132"/>
      <c r="C664" s="6"/>
      <c r="D664" s="127"/>
    </row>
    <row r="665" spans="1:4" x14ac:dyDescent="0.35">
      <c r="A665" s="229"/>
      <c r="B665" s="130"/>
      <c r="C665" s="131"/>
      <c r="D665" s="126"/>
    </row>
    <row r="666" spans="1:4" x14ac:dyDescent="0.35">
      <c r="A666" s="229"/>
      <c r="B666" s="132"/>
      <c r="C666" s="6"/>
      <c r="D666" s="127"/>
    </row>
    <row r="667" spans="1:4" x14ac:dyDescent="0.35">
      <c r="A667" s="229"/>
      <c r="B667" s="130"/>
      <c r="C667" s="131"/>
      <c r="D667" s="126"/>
    </row>
    <row r="668" spans="1:4" x14ac:dyDescent="0.35">
      <c r="A668" s="229"/>
      <c r="B668" s="132"/>
      <c r="C668" s="6"/>
      <c r="D668" s="127"/>
    </row>
    <row r="669" spans="1:4" x14ac:dyDescent="0.35">
      <c r="A669" s="229"/>
      <c r="B669" s="130"/>
      <c r="C669" s="131"/>
      <c r="D669" s="126"/>
    </row>
    <row r="670" spans="1:4" x14ac:dyDescent="0.35">
      <c r="A670" s="229"/>
      <c r="B670" s="132"/>
      <c r="C670" s="6"/>
      <c r="D670" s="127"/>
    </row>
    <row r="671" spans="1:4" x14ac:dyDescent="0.35">
      <c r="A671" s="229"/>
      <c r="B671" s="130"/>
      <c r="C671" s="131"/>
      <c r="D671" s="126"/>
    </row>
    <row r="672" spans="1:4" x14ac:dyDescent="0.35">
      <c r="A672" s="229"/>
      <c r="B672" s="132"/>
      <c r="C672" s="6"/>
      <c r="D672" s="127"/>
    </row>
    <row r="673" spans="1:4" x14ac:dyDescent="0.35">
      <c r="A673" s="229"/>
      <c r="B673" s="130"/>
      <c r="C673" s="131"/>
      <c r="D673" s="126"/>
    </row>
    <row r="674" spans="1:4" x14ac:dyDescent="0.35">
      <c r="A674" s="229"/>
      <c r="B674" s="132"/>
      <c r="C674" s="6"/>
      <c r="D674" s="127"/>
    </row>
    <row r="675" spans="1:4" x14ac:dyDescent="0.35">
      <c r="A675" s="229"/>
      <c r="B675" s="130"/>
      <c r="C675" s="131"/>
      <c r="D675" s="126"/>
    </row>
    <row r="676" spans="1:4" x14ac:dyDescent="0.35">
      <c r="A676" s="229"/>
      <c r="B676" s="132"/>
      <c r="C676" s="6"/>
      <c r="D676" s="127"/>
    </row>
    <row r="677" spans="1:4" x14ac:dyDescent="0.35">
      <c r="A677" s="229"/>
      <c r="B677" s="130"/>
      <c r="C677" s="131"/>
      <c r="D677" s="126"/>
    </row>
    <row r="678" spans="1:4" x14ac:dyDescent="0.35">
      <c r="A678" s="229"/>
      <c r="B678" s="132"/>
      <c r="C678" s="6"/>
      <c r="D678" s="127"/>
    </row>
    <row r="679" spans="1:4" x14ac:dyDescent="0.35">
      <c r="A679" s="229"/>
      <c r="B679" s="130"/>
      <c r="C679" s="131"/>
      <c r="D679" s="126"/>
    </row>
    <row r="680" spans="1:4" x14ac:dyDescent="0.35">
      <c r="A680" s="229"/>
      <c r="B680" s="132"/>
      <c r="C680" s="6"/>
      <c r="D680" s="127"/>
    </row>
    <row r="681" spans="1:4" x14ac:dyDescent="0.35">
      <c r="A681" s="229"/>
      <c r="B681" s="130"/>
      <c r="C681" s="131"/>
      <c r="D681" s="126"/>
    </row>
    <row r="682" spans="1:4" x14ac:dyDescent="0.35">
      <c r="A682" s="229"/>
      <c r="B682" s="132"/>
      <c r="C682" s="6"/>
      <c r="D682" s="127"/>
    </row>
    <row r="683" spans="1:4" x14ac:dyDescent="0.35">
      <c r="A683" s="229"/>
      <c r="B683" s="130"/>
      <c r="C683" s="131"/>
      <c r="D683" s="126"/>
    </row>
    <row r="684" spans="1:4" x14ac:dyDescent="0.35">
      <c r="A684" s="229"/>
      <c r="B684" s="132"/>
      <c r="C684" s="6"/>
      <c r="D684" s="127"/>
    </row>
    <row r="685" spans="1:4" x14ac:dyDescent="0.35">
      <c r="A685" s="229"/>
      <c r="B685" s="130"/>
      <c r="C685" s="131"/>
      <c r="D685" s="126"/>
    </row>
    <row r="686" spans="1:4" x14ac:dyDescent="0.35">
      <c r="A686" s="229"/>
      <c r="B686" s="132"/>
      <c r="C686" s="6"/>
      <c r="D686" s="127"/>
    </row>
    <row r="687" spans="1:4" x14ac:dyDescent="0.35">
      <c r="A687" s="229"/>
      <c r="B687" s="130"/>
      <c r="C687" s="131"/>
      <c r="D687" s="126"/>
    </row>
    <row r="688" spans="1:4" x14ac:dyDescent="0.35">
      <c r="A688" s="229"/>
      <c r="B688" s="132"/>
      <c r="C688" s="6"/>
      <c r="D688" s="127"/>
    </row>
    <row r="689" spans="1:4" x14ac:dyDescent="0.35">
      <c r="A689" s="229"/>
      <c r="B689" s="130"/>
      <c r="C689" s="131"/>
      <c r="D689" s="126"/>
    </row>
    <row r="690" spans="1:4" x14ac:dyDescent="0.35">
      <c r="A690" s="229"/>
      <c r="B690" s="132"/>
      <c r="C690" s="6"/>
      <c r="D690" s="127"/>
    </row>
    <row r="691" spans="1:4" x14ac:dyDescent="0.35">
      <c r="A691" s="229"/>
      <c r="B691" s="130"/>
      <c r="C691" s="131"/>
      <c r="D691" s="126"/>
    </row>
    <row r="692" spans="1:4" x14ac:dyDescent="0.35">
      <c r="A692" s="229"/>
      <c r="B692" s="132"/>
      <c r="C692" s="6"/>
      <c r="D692" s="127"/>
    </row>
    <row r="693" spans="1:4" x14ac:dyDescent="0.35">
      <c r="A693" s="229"/>
      <c r="B693" s="130"/>
      <c r="C693" s="131"/>
      <c r="D693" s="126"/>
    </row>
    <row r="694" spans="1:4" x14ac:dyDescent="0.35">
      <c r="A694" s="229"/>
      <c r="B694" s="132"/>
      <c r="C694" s="6"/>
      <c r="D694" s="127"/>
    </row>
    <row r="695" spans="1:4" x14ac:dyDescent="0.35">
      <c r="A695" s="229"/>
      <c r="B695" s="130"/>
      <c r="C695" s="131"/>
      <c r="D695" s="126"/>
    </row>
    <row r="696" spans="1:4" x14ac:dyDescent="0.35">
      <c r="A696" s="229"/>
      <c r="B696" s="132"/>
      <c r="C696" s="6"/>
      <c r="D696" s="127"/>
    </row>
    <row r="697" spans="1:4" x14ac:dyDescent="0.35">
      <c r="A697" s="229"/>
      <c r="B697" s="130"/>
      <c r="C697" s="131"/>
      <c r="D697" s="126"/>
    </row>
    <row r="698" spans="1:4" x14ac:dyDescent="0.35">
      <c r="A698" s="229"/>
      <c r="B698" s="132"/>
      <c r="C698" s="6"/>
      <c r="D698" s="127"/>
    </row>
    <row r="699" spans="1:4" x14ac:dyDescent="0.35">
      <c r="A699" s="229"/>
      <c r="B699" s="130"/>
      <c r="C699" s="131"/>
      <c r="D699" s="126"/>
    </row>
    <row r="700" spans="1:4" x14ac:dyDescent="0.35">
      <c r="A700" s="229"/>
      <c r="B700" s="132"/>
      <c r="C700" s="6"/>
      <c r="D700" s="127"/>
    </row>
    <row r="701" spans="1:4" x14ac:dyDescent="0.35">
      <c r="A701" s="229"/>
      <c r="B701" s="130"/>
      <c r="C701" s="131"/>
      <c r="D701" s="126"/>
    </row>
    <row r="702" spans="1:4" x14ac:dyDescent="0.35">
      <c r="A702" s="229"/>
      <c r="B702" s="132"/>
      <c r="C702" s="6"/>
      <c r="D702" s="127"/>
    </row>
    <row r="703" spans="1:4" x14ac:dyDescent="0.35">
      <c r="A703" s="229"/>
      <c r="B703" s="130"/>
      <c r="C703" s="131"/>
      <c r="D703" s="126"/>
    </row>
    <row r="704" spans="1:4" x14ac:dyDescent="0.35">
      <c r="A704" s="229"/>
      <c r="B704" s="132"/>
      <c r="C704" s="6"/>
      <c r="D704" s="127"/>
    </row>
    <row r="705" spans="1:4" x14ac:dyDescent="0.35">
      <c r="A705" s="229"/>
      <c r="B705" s="130"/>
      <c r="C705" s="131"/>
      <c r="D705" s="126"/>
    </row>
    <row r="706" spans="1:4" x14ac:dyDescent="0.35">
      <c r="A706" s="229"/>
      <c r="B706" s="132"/>
      <c r="C706" s="6"/>
      <c r="D706" s="127"/>
    </row>
    <row r="707" spans="1:4" x14ac:dyDescent="0.35">
      <c r="A707" s="229"/>
      <c r="B707" s="130"/>
      <c r="C707" s="131"/>
      <c r="D707" s="126"/>
    </row>
    <row r="708" spans="1:4" x14ac:dyDescent="0.35">
      <c r="A708" s="229"/>
      <c r="B708" s="132"/>
      <c r="C708" s="6"/>
      <c r="D708" s="127"/>
    </row>
    <row r="709" spans="1:4" x14ac:dyDescent="0.35">
      <c r="A709" s="229"/>
      <c r="B709" s="130"/>
      <c r="C709" s="131"/>
      <c r="D709" s="126"/>
    </row>
    <row r="710" spans="1:4" x14ac:dyDescent="0.35">
      <c r="A710" s="229"/>
      <c r="B710" s="132"/>
      <c r="C710" s="6"/>
      <c r="D710" s="127"/>
    </row>
    <row r="711" spans="1:4" x14ac:dyDescent="0.35">
      <c r="A711" s="229"/>
      <c r="B711" s="130"/>
      <c r="C711" s="131"/>
      <c r="D711" s="126"/>
    </row>
    <row r="712" spans="1:4" x14ac:dyDescent="0.35">
      <c r="A712" s="229"/>
      <c r="B712" s="132"/>
      <c r="C712" s="6"/>
      <c r="D712" s="127"/>
    </row>
    <row r="713" spans="1:4" x14ac:dyDescent="0.35">
      <c r="A713" s="229"/>
      <c r="B713" s="130"/>
      <c r="C713" s="131"/>
      <c r="D713" s="126"/>
    </row>
    <row r="714" spans="1:4" x14ac:dyDescent="0.35">
      <c r="A714" s="229"/>
      <c r="B714" s="132"/>
      <c r="C714" s="6"/>
      <c r="D714" s="127"/>
    </row>
    <row r="715" spans="1:4" x14ac:dyDescent="0.35">
      <c r="A715" s="229"/>
      <c r="B715" s="130"/>
      <c r="C715" s="131"/>
      <c r="D715" s="126"/>
    </row>
    <row r="716" spans="1:4" x14ac:dyDescent="0.35">
      <c r="A716" s="229"/>
      <c r="B716" s="132"/>
      <c r="C716" s="6"/>
      <c r="D716" s="127"/>
    </row>
    <row r="717" spans="1:4" x14ac:dyDescent="0.35">
      <c r="A717" s="229"/>
      <c r="B717" s="130"/>
      <c r="C717" s="131"/>
      <c r="D717" s="126"/>
    </row>
    <row r="718" spans="1:4" x14ac:dyDescent="0.35">
      <c r="A718" s="229"/>
      <c r="B718" s="132"/>
      <c r="C718" s="6"/>
      <c r="D718" s="127"/>
    </row>
    <row r="719" spans="1:4" x14ac:dyDescent="0.35">
      <c r="A719" s="229"/>
      <c r="B719" s="130"/>
      <c r="C719" s="131"/>
      <c r="D719" s="126"/>
    </row>
    <row r="720" spans="1:4" x14ac:dyDescent="0.35">
      <c r="A720" s="229"/>
      <c r="B720" s="132"/>
      <c r="C720" s="6"/>
      <c r="D720" s="127"/>
    </row>
    <row r="721" spans="1:4" x14ac:dyDescent="0.35">
      <c r="A721" s="229"/>
      <c r="B721" s="130"/>
      <c r="C721" s="131"/>
      <c r="D721" s="126"/>
    </row>
    <row r="722" spans="1:4" x14ac:dyDescent="0.35">
      <c r="A722" s="229"/>
      <c r="B722" s="132"/>
      <c r="C722" s="6"/>
      <c r="D722" s="127"/>
    </row>
    <row r="723" spans="1:4" x14ac:dyDescent="0.35">
      <c r="A723" s="229"/>
      <c r="B723" s="130"/>
      <c r="C723" s="131"/>
      <c r="D723" s="126"/>
    </row>
    <row r="724" spans="1:4" x14ac:dyDescent="0.35">
      <c r="A724" s="229"/>
      <c r="B724" s="132"/>
      <c r="C724" s="6"/>
      <c r="D724" s="127"/>
    </row>
    <row r="725" spans="1:4" x14ac:dyDescent="0.35">
      <c r="A725" s="229"/>
      <c r="B725" s="130"/>
      <c r="C725" s="131"/>
      <c r="D725" s="126"/>
    </row>
    <row r="726" spans="1:4" x14ac:dyDescent="0.35">
      <c r="A726" s="229"/>
      <c r="B726" s="132"/>
      <c r="C726" s="6"/>
      <c r="D726" s="127"/>
    </row>
    <row r="727" spans="1:4" x14ac:dyDescent="0.35">
      <c r="A727" s="229"/>
      <c r="B727" s="130"/>
      <c r="C727" s="131"/>
      <c r="D727" s="126"/>
    </row>
    <row r="728" spans="1:4" x14ac:dyDescent="0.35">
      <c r="A728" s="229"/>
      <c r="B728" s="132"/>
      <c r="C728" s="6"/>
      <c r="D728" s="127"/>
    </row>
    <row r="729" spans="1:4" x14ac:dyDescent="0.35">
      <c r="A729" s="229"/>
      <c r="B729" s="130"/>
      <c r="C729" s="131"/>
      <c r="D729" s="126"/>
    </row>
    <row r="730" spans="1:4" x14ac:dyDescent="0.35">
      <c r="A730" s="229"/>
      <c r="B730" s="132"/>
      <c r="C730" s="6"/>
      <c r="D730" s="127"/>
    </row>
    <row r="731" spans="1:4" x14ac:dyDescent="0.35">
      <c r="A731" s="229"/>
      <c r="B731" s="130"/>
      <c r="C731" s="131"/>
      <c r="D731" s="126"/>
    </row>
    <row r="732" spans="1:4" x14ac:dyDescent="0.35">
      <c r="A732" s="229"/>
      <c r="B732" s="132"/>
      <c r="C732" s="6"/>
      <c r="D732" s="127"/>
    </row>
    <row r="733" spans="1:4" x14ac:dyDescent="0.35">
      <c r="A733" s="229"/>
      <c r="B733" s="130"/>
      <c r="C733" s="131"/>
      <c r="D733" s="126"/>
    </row>
    <row r="734" spans="1:4" x14ac:dyDescent="0.35">
      <c r="A734" s="229"/>
      <c r="B734" s="132"/>
      <c r="C734" s="6"/>
      <c r="D734" s="127"/>
    </row>
    <row r="735" spans="1:4" x14ac:dyDescent="0.35">
      <c r="A735" s="229"/>
      <c r="B735" s="130"/>
      <c r="C735" s="131"/>
      <c r="D735" s="126"/>
    </row>
    <row r="736" spans="1:4" x14ac:dyDescent="0.35">
      <c r="A736" s="229"/>
      <c r="B736" s="132"/>
      <c r="C736" s="6"/>
      <c r="D736" s="127"/>
    </row>
    <row r="737" spans="1:4" x14ac:dyDescent="0.35">
      <c r="A737" s="229"/>
      <c r="B737" s="130"/>
      <c r="C737" s="131"/>
      <c r="D737" s="126"/>
    </row>
    <row r="738" spans="1:4" x14ac:dyDescent="0.35">
      <c r="A738" s="229"/>
      <c r="B738" s="132"/>
      <c r="C738" s="6"/>
      <c r="D738" s="127"/>
    </row>
    <row r="739" spans="1:4" x14ac:dyDescent="0.35">
      <c r="A739" s="229"/>
      <c r="B739" s="130"/>
      <c r="C739" s="131"/>
      <c r="D739" s="126"/>
    </row>
    <row r="740" spans="1:4" x14ac:dyDescent="0.35">
      <c r="A740" s="229"/>
      <c r="B740" s="132"/>
      <c r="C740" s="6"/>
      <c r="D740" s="127"/>
    </row>
    <row r="741" spans="1:4" x14ac:dyDescent="0.35">
      <c r="A741" s="229"/>
      <c r="B741" s="130"/>
      <c r="C741" s="131"/>
      <c r="D741" s="126"/>
    </row>
    <row r="742" spans="1:4" x14ac:dyDescent="0.35">
      <c r="A742" s="229"/>
      <c r="B742" s="132"/>
      <c r="C742" s="6"/>
      <c r="D742" s="127"/>
    </row>
    <row r="743" spans="1:4" x14ac:dyDescent="0.35">
      <c r="A743" s="229"/>
      <c r="B743" s="130"/>
      <c r="C743" s="131"/>
      <c r="D743" s="126"/>
    </row>
    <row r="744" spans="1:4" x14ac:dyDescent="0.35">
      <c r="A744" s="229"/>
      <c r="B744" s="132"/>
      <c r="C744" s="6"/>
      <c r="D744" s="127"/>
    </row>
    <row r="745" spans="1:4" x14ac:dyDescent="0.35">
      <c r="A745" s="229"/>
      <c r="B745" s="130"/>
      <c r="C745" s="131"/>
      <c r="D745" s="126"/>
    </row>
    <row r="746" spans="1:4" x14ac:dyDescent="0.35">
      <c r="A746" s="229"/>
      <c r="B746" s="132"/>
      <c r="C746" s="6"/>
      <c r="D746" s="127"/>
    </row>
    <row r="747" spans="1:4" x14ac:dyDescent="0.35">
      <c r="A747" s="229"/>
      <c r="B747" s="130"/>
      <c r="C747" s="131"/>
      <c r="D747" s="126"/>
    </row>
    <row r="748" spans="1:4" x14ac:dyDescent="0.35">
      <c r="A748" s="229"/>
      <c r="B748" s="132"/>
      <c r="C748" s="6"/>
      <c r="D748" s="127"/>
    </row>
    <row r="749" spans="1:4" x14ac:dyDescent="0.35">
      <c r="A749" s="229"/>
      <c r="B749" s="130"/>
      <c r="C749" s="131"/>
      <c r="D749" s="126"/>
    </row>
    <row r="750" spans="1:4" x14ac:dyDescent="0.35">
      <c r="A750" s="229"/>
      <c r="B750" s="132"/>
      <c r="C750" s="6"/>
      <c r="D750" s="127"/>
    </row>
    <row r="751" spans="1:4" x14ac:dyDescent="0.35">
      <c r="A751" s="229"/>
      <c r="B751" s="130"/>
      <c r="C751" s="131"/>
      <c r="D751" s="126"/>
    </row>
    <row r="752" spans="1:4" x14ac:dyDescent="0.35">
      <c r="A752" s="229"/>
      <c r="B752" s="132"/>
      <c r="C752" s="6"/>
      <c r="D752" s="127"/>
    </row>
    <row r="753" spans="1:4" x14ac:dyDescent="0.35">
      <c r="A753" s="229"/>
      <c r="B753" s="130"/>
      <c r="C753" s="131"/>
      <c r="D753" s="126"/>
    </row>
    <row r="754" spans="1:4" x14ac:dyDescent="0.35">
      <c r="A754" s="229"/>
      <c r="B754" s="132"/>
      <c r="C754" s="6"/>
      <c r="D754" s="127"/>
    </row>
    <row r="755" spans="1:4" x14ac:dyDescent="0.35">
      <c r="A755" s="229"/>
      <c r="B755" s="130"/>
      <c r="C755" s="131"/>
      <c r="D755" s="126"/>
    </row>
    <row r="756" spans="1:4" x14ac:dyDescent="0.35">
      <c r="A756" s="229"/>
      <c r="B756" s="132"/>
      <c r="C756" s="6"/>
      <c r="D756" s="127"/>
    </row>
    <row r="757" spans="1:4" x14ac:dyDescent="0.35">
      <c r="A757" s="229"/>
      <c r="B757" s="130"/>
      <c r="C757" s="131"/>
      <c r="D757" s="126"/>
    </row>
    <row r="758" spans="1:4" x14ac:dyDescent="0.35">
      <c r="A758" s="229"/>
      <c r="B758" s="132"/>
      <c r="C758" s="6"/>
      <c r="D758" s="127"/>
    </row>
    <row r="759" spans="1:4" x14ac:dyDescent="0.35">
      <c r="A759" s="229"/>
      <c r="B759" s="130"/>
      <c r="C759" s="131"/>
      <c r="D759" s="126"/>
    </row>
    <row r="760" spans="1:4" x14ac:dyDescent="0.35">
      <c r="A760" s="229"/>
      <c r="B760" s="132"/>
      <c r="C760" s="6"/>
      <c r="D760" s="127"/>
    </row>
    <row r="761" spans="1:4" x14ac:dyDescent="0.35">
      <c r="A761" s="229"/>
      <c r="B761" s="130"/>
      <c r="C761" s="131"/>
      <c r="D761" s="126"/>
    </row>
    <row r="762" spans="1:4" x14ac:dyDescent="0.35">
      <c r="A762" s="229"/>
      <c r="B762" s="132"/>
      <c r="C762" s="6"/>
      <c r="D762" s="127"/>
    </row>
    <row r="763" spans="1:4" x14ac:dyDescent="0.35">
      <c r="A763" s="229"/>
      <c r="B763" s="130"/>
      <c r="C763" s="131"/>
      <c r="D763" s="126"/>
    </row>
    <row r="764" spans="1:4" x14ac:dyDescent="0.35">
      <c r="A764" s="229"/>
      <c r="B764" s="132"/>
      <c r="C764" s="6"/>
      <c r="D764" s="127"/>
    </row>
    <row r="765" spans="1:4" x14ac:dyDescent="0.35">
      <c r="A765" s="229"/>
      <c r="B765" s="130"/>
      <c r="C765" s="131"/>
      <c r="D765" s="126"/>
    </row>
    <row r="766" spans="1:4" x14ac:dyDescent="0.35">
      <c r="A766" s="229"/>
      <c r="B766" s="132"/>
      <c r="C766" s="6"/>
      <c r="D766" s="127"/>
    </row>
    <row r="767" spans="1:4" x14ac:dyDescent="0.35">
      <c r="A767" s="229"/>
      <c r="B767" s="130"/>
      <c r="C767" s="131"/>
      <c r="D767" s="126"/>
    </row>
    <row r="768" spans="1:4" x14ac:dyDescent="0.35">
      <c r="A768" s="229"/>
      <c r="B768" s="132"/>
      <c r="C768" s="6"/>
      <c r="D768" s="127"/>
    </row>
    <row r="769" spans="1:4" x14ac:dyDescent="0.35">
      <c r="A769" s="229"/>
      <c r="B769" s="130"/>
      <c r="C769" s="131"/>
      <c r="D769" s="126"/>
    </row>
    <row r="770" spans="1:4" x14ac:dyDescent="0.35">
      <c r="A770" s="229"/>
      <c r="B770" s="132"/>
      <c r="C770" s="6"/>
      <c r="D770" s="127"/>
    </row>
    <row r="771" spans="1:4" x14ac:dyDescent="0.35">
      <c r="A771" s="229"/>
      <c r="B771" s="130"/>
      <c r="C771" s="131"/>
      <c r="D771" s="126"/>
    </row>
    <row r="772" spans="1:4" x14ac:dyDescent="0.35">
      <c r="A772" s="229"/>
      <c r="B772" s="132"/>
      <c r="C772" s="6"/>
      <c r="D772" s="127"/>
    </row>
    <row r="773" spans="1:4" x14ac:dyDescent="0.35">
      <c r="A773" s="229"/>
      <c r="B773" s="130"/>
      <c r="C773" s="131"/>
      <c r="D773" s="126"/>
    </row>
    <row r="774" spans="1:4" x14ac:dyDescent="0.35">
      <c r="A774" s="229"/>
      <c r="B774" s="132"/>
      <c r="C774" s="6"/>
      <c r="D774" s="127"/>
    </row>
    <row r="775" spans="1:4" x14ac:dyDescent="0.35">
      <c r="A775" s="229"/>
      <c r="B775" s="130"/>
      <c r="C775" s="131"/>
      <c r="D775" s="126"/>
    </row>
    <row r="776" spans="1:4" x14ac:dyDescent="0.35">
      <c r="A776" s="229"/>
      <c r="B776" s="132"/>
      <c r="C776" s="6"/>
      <c r="D776" s="127"/>
    </row>
    <row r="777" spans="1:4" x14ac:dyDescent="0.35">
      <c r="A777" s="229"/>
      <c r="B777" s="130"/>
      <c r="C777" s="131"/>
      <c r="D777" s="126"/>
    </row>
    <row r="778" spans="1:4" x14ac:dyDescent="0.35">
      <c r="A778" s="229"/>
      <c r="B778" s="132"/>
      <c r="C778" s="6"/>
      <c r="D778" s="127"/>
    </row>
    <row r="779" spans="1:4" x14ac:dyDescent="0.35">
      <c r="A779" s="229"/>
      <c r="B779" s="130"/>
      <c r="C779" s="131"/>
      <c r="D779" s="126"/>
    </row>
    <row r="780" spans="1:4" x14ac:dyDescent="0.35">
      <c r="A780" s="229"/>
      <c r="B780" s="132"/>
      <c r="C780" s="6"/>
      <c r="D780" s="127"/>
    </row>
    <row r="781" spans="1:4" x14ac:dyDescent="0.35">
      <c r="A781" s="229"/>
      <c r="B781" s="130"/>
      <c r="C781" s="131"/>
      <c r="D781" s="126"/>
    </row>
    <row r="782" spans="1:4" x14ac:dyDescent="0.35">
      <c r="A782" s="229"/>
      <c r="B782" s="132"/>
      <c r="C782" s="6"/>
      <c r="D782" s="127"/>
    </row>
    <row r="783" spans="1:4" x14ac:dyDescent="0.35">
      <c r="A783" s="229"/>
      <c r="B783" s="130"/>
      <c r="C783" s="131"/>
      <c r="D783" s="126"/>
    </row>
    <row r="784" spans="1:4" x14ac:dyDescent="0.35">
      <c r="A784" s="229"/>
      <c r="B784" s="132"/>
      <c r="C784" s="6"/>
      <c r="D784" s="127"/>
    </row>
    <row r="785" spans="1:4" x14ac:dyDescent="0.35">
      <c r="A785" s="229"/>
      <c r="B785" s="130"/>
      <c r="C785" s="131"/>
      <c r="D785" s="126"/>
    </row>
    <row r="786" spans="1:4" x14ac:dyDescent="0.35">
      <c r="A786" s="229"/>
      <c r="B786" s="132"/>
      <c r="C786" s="6"/>
      <c r="D786" s="127"/>
    </row>
    <row r="787" spans="1:4" x14ac:dyDescent="0.35">
      <c r="A787" s="229"/>
      <c r="B787" s="130"/>
      <c r="C787" s="131"/>
      <c r="D787" s="126"/>
    </row>
    <row r="788" spans="1:4" x14ac:dyDescent="0.35">
      <c r="A788" s="229"/>
      <c r="B788" s="132"/>
      <c r="C788" s="6"/>
      <c r="D788" s="127"/>
    </row>
    <row r="789" spans="1:4" x14ac:dyDescent="0.35">
      <c r="A789" s="229"/>
      <c r="B789" s="130"/>
      <c r="C789" s="131"/>
      <c r="D789" s="126"/>
    </row>
    <row r="790" spans="1:4" x14ac:dyDescent="0.35">
      <c r="A790" s="229"/>
      <c r="B790" s="132"/>
      <c r="C790" s="6"/>
      <c r="D790" s="127"/>
    </row>
    <row r="791" spans="1:4" x14ac:dyDescent="0.35">
      <c r="A791" s="229"/>
      <c r="B791" s="130"/>
      <c r="C791" s="131"/>
      <c r="D791" s="126"/>
    </row>
    <row r="792" spans="1:4" x14ac:dyDescent="0.35">
      <c r="A792" s="229"/>
      <c r="B792" s="132"/>
      <c r="C792" s="6"/>
      <c r="D792" s="127"/>
    </row>
    <row r="793" spans="1:4" x14ac:dyDescent="0.35">
      <c r="A793" s="229"/>
      <c r="B793" s="130"/>
      <c r="C793" s="131"/>
      <c r="D793" s="126"/>
    </row>
    <row r="794" spans="1:4" x14ac:dyDescent="0.35">
      <c r="A794" s="229"/>
      <c r="B794" s="132"/>
      <c r="C794" s="6"/>
      <c r="D794" s="127"/>
    </row>
    <row r="795" spans="1:4" x14ac:dyDescent="0.35">
      <c r="A795" s="229"/>
      <c r="B795" s="130"/>
      <c r="C795" s="131"/>
      <c r="D795" s="126"/>
    </row>
    <row r="796" spans="1:4" x14ac:dyDescent="0.35">
      <c r="A796" s="229"/>
      <c r="B796" s="132"/>
      <c r="C796" s="6"/>
      <c r="D796" s="127"/>
    </row>
    <row r="797" spans="1:4" x14ac:dyDescent="0.35">
      <c r="A797" s="229"/>
      <c r="B797" s="130"/>
      <c r="C797" s="131"/>
      <c r="D797" s="126"/>
    </row>
    <row r="798" spans="1:4" x14ac:dyDescent="0.35">
      <c r="A798" s="229"/>
      <c r="B798" s="132"/>
      <c r="C798" s="6"/>
      <c r="D798" s="127"/>
    </row>
    <row r="799" spans="1:4" x14ac:dyDescent="0.35">
      <c r="A799" s="229"/>
      <c r="B799" s="130"/>
      <c r="C799" s="131"/>
      <c r="D799" s="126"/>
    </row>
    <row r="800" spans="1:4" x14ac:dyDescent="0.35">
      <c r="A800" s="229"/>
      <c r="B800" s="132"/>
      <c r="C800" s="6"/>
      <c r="D800" s="127"/>
    </row>
    <row r="801" spans="1:4" x14ac:dyDescent="0.35">
      <c r="A801" s="229"/>
      <c r="B801" s="130"/>
      <c r="C801" s="131"/>
      <c r="D801" s="126"/>
    </row>
    <row r="802" spans="1:4" x14ac:dyDescent="0.35">
      <c r="A802" s="229"/>
      <c r="B802" s="132"/>
      <c r="C802" s="6"/>
      <c r="D802" s="127"/>
    </row>
    <row r="803" spans="1:4" x14ac:dyDescent="0.35">
      <c r="A803" s="229"/>
      <c r="B803" s="130"/>
      <c r="C803" s="131"/>
      <c r="D803" s="126"/>
    </row>
    <row r="804" spans="1:4" x14ac:dyDescent="0.35">
      <c r="A804" s="229"/>
      <c r="B804" s="132"/>
      <c r="C804" s="6"/>
      <c r="D804" s="127"/>
    </row>
    <row r="805" spans="1:4" x14ac:dyDescent="0.35">
      <c r="A805" s="229"/>
      <c r="B805" s="130"/>
      <c r="C805" s="131"/>
      <c r="D805" s="126"/>
    </row>
    <row r="806" spans="1:4" x14ac:dyDescent="0.35">
      <c r="A806" s="229"/>
      <c r="B806" s="132"/>
      <c r="C806" s="6"/>
      <c r="D806" s="127"/>
    </row>
    <row r="807" spans="1:4" x14ac:dyDescent="0.35">
      <c r="A807" s="229"/>
      <c r="B807" s="130"/>
      <c r="C807" s="131"/>
      <c r="D807" s="126"/>
    </row>
    <row r="808" spans="1:4" x14ac:dyDescent="0.35">
      <c r="A808" s="229"/>
      <c r="B808" s="132"/>
      <c r="C808" s="6"/>
      <c r="D808" s="127"/>
    </row>
    <row r="809" spans="1:4" x14ac:dyDescent="0.35">
      <c r="A809" s="229"/>
      <c r="B809" s="130"/>
      <c r="C809" s="131"/>
      <c r="D809" s="126"/>
    </row>
    <row r="810" spans="1:4" x14ac:dyDescent="0.35">
      <c r="A810" s="229"/>
      <c r="B810" s="132"/>
      <c r="C810" s="6"/>
      <c r="D810" s="127"/>
    </row>
    <row r="811" spans="1:4" x14ac:dyDescent="0.35">
      <c r="A811" s="229"/>
      <c r="B811" s="130"/>
      <c r="C811" s="131"/>
      <c r="D811" s="126"/>
    </row>
    <row r="812" spans="1:4" x14ac:dyDescent="0.35">
      <c r="A812" s="229"/>
      <c r="B812" s="132"/>
      <c r="C812" s="6"/>
      <c r="D812" s="127"/>
    </row>
    <row r="813" spans="1:4" x14ac:dyDescent="0.35">
      <c r="A813" s="229"/>
      <c r="B813" s="130"/>
      <c r="C813" s="131"/>
      <c r="D813" s="126"/>
    </row>
    <row r="814" spans="1:4" x14ac:dyDescent="0.35">
      <c r="A814" s="229"/>
      <c r="B814" s="132"/>
      <c r="C814" s="6"/>
      <c r="D814" s="127"/>
    </row>
    <row r="815" spans="1:4" x14ac:dyDescent="0.35">
      <c r="A815" s="229"/>
      <c r="B815" s="130"/>
      <c r="C815" s="131"/>
      <c r="D815" s="126"/>
    </row>
    <row r="816" spans="1:4" x14ac:dyDescent="0.35">
      <c r="A816" s="229"/>
      <c r="B816" s="132"/>
      <c r="C816" s="6"/>
      <c r="D816" s="127"/>
    </row>
    <row r="817" spans="1:4" x14ac:dyDescent="0.35">
      <c r="A817" s="229"/>
      <c r="B817" s="130"/>
      <c r="C817" s="131"/>
      <c r="D817" s="126"/>
    </row>
    <row r="818" spans="1:4" x14ac:dyDescent="0.35">
      <c r="A818" s="229"/>
      <c r="B818" s="132"/>
      <c r="C818" s="6"/>
      <c r="D818" s="127"/>
    </row>
    <row r="819" spans="1:4" x14ac:dyDescent="0.35">
      <c r="A819" s="229"/>
      <c r="B819" s="130"/>
      <c r="C819" s="131"/>
      <c r="D819" s="126"/>
    </row>
    <row r="820" spans="1:4" x14ac:dyDescent="0.35">
      <c r="A820" s="229"/>
      <c r="B820" s="132"/>
      <c r="C820" s="6"/>
      <c r="D820" s="127"/>
    </row>
    <row r="821" spans="1:4" x14ac:dyDescent="0.35">
      <c r="A821" s="229"/>
      <c r="B821" s="130"/>
      <c r="C821" s="131"/>
      <c r="D821" s="126"/>
    </row>
    <row r="822" spans="1:4" x14ac:dyDescent="0.35">
      <c r="A822" s="229"/>
      <c r="B822" s="132"/>
      <c r="C822" s="6"/>
      <c r="D822" s="127"/>
    </row>
    <row r="823" spans="1:4" x14ac:dyDescent="0.35">
      <c r="A823" s="229"/>
      <c r="B823" s="130"/>
      <c r="C823" s="131"/>
      <c r="D823" s="126"/>
    </row>
    <row r="824" spans="1:4" x14ac:dyDescent="0.35">
      <c r="A824" s="229"/>
      <c r="B824" s="132"/>
      <c r="C824" s="6"/>
      <c r="D824" s="127"/>
    </row>
    <row r="825" spans="1:4" x14ac:dyDescent="0.35">
      <c r="A825" s="229"/>
      <c r="B825" s="130"/>
      <c r="C825" s="131"/>
      <c r="D825" s="126"/>
    </row>
    <row r="826" spans="1:4" x14ac:dyDescent="0.35">
      <c r="A826" s="229"/>
      <c r="B826" s="132"/>
      <c r="C826" s="6"/>
      <c r="D826" s="127"/>
    </row>
    <row r="827" spans="1:4" x14ac:dyDescent="0.35">
      <c r="A827" s="229"/>
      <c r="B827" s="130"/>
      <c r="C827" s="131"/>
      <c r="D827" s="126"/>
    </row>
    <row r="828" spans="1:4" x14ac:dyDescent="0.35">
      <c r="A828" s="229"/>
      <c r="B828" s="132"/>
      <c r="C828" s="6"/>
      <c r="D828" s="127"/>
    </row>
    <row r="829" spans="1:4" x14ac:dyDescent="0.35">
      <c r="A829" s="229"/>
      <c r="B829" s="130"/>
      <c r="C829" s="131"/>
      <c r="D829" s="126"/>
    </row>
    <row r="830" spans="1:4" x14ac:dyDescent="0.35">
      <c r="A830" s="229"/>
      <c r="B830" s="132"/>
      <c r="C830" s="6"/>
      <c r="D830" s="127"/>
    </row>
    <row r="831" spans="1:4" x14ac:dyDescent="0.35">
      <c r="A831" s="229"/>
      <c r="B831" s="130"/>
      <c r="C831" s="131"/>
      <c r="D831" s="126"/>
    </row>
    <row r="832" spans="1:4" x14ac:dyDescent="0.35">
      <c r="A832" s="229"/>
      <c r="B832" s="132"/>
      <c r="C832" s="6"/>
      <c r="D832" s="127"/>
    </row>
    <row r="833" spans="1:4" x14ac:dyDescent="0.35">
      <c r="A833" s="229"/>
      <c r="B833" s="130"/>
      <c r="C833" s="131"/>
      <c r="D833" s="126"/>
    </row>
    <row r="834" spans="1:4" x14ac:dyDescent="0.35">
      <c r="A834" s="229"/>
      <c r="B834" s="132"/>
      <c r="C834" s="6"/>
      <c r="D834" s="127"/>
    </row>
    <row r="835" spans="1:4" x14ac:dyDescent="0.35">
      <c r="A835" s="229"/>
      <c r="B835" s="130"/>
      <c r="C835" s="131"/>
      <c r="D835" s="126"/>
    </row>
    <row r="836" spans="1:4" x14ac:dyDescent="0.35">
      <c r="A836" s="229"/>
      <c r="B836" s="132"/>
      <c r="C836" s="6"/>
      <c r="D836" s="127"/>
    </row>
    <row r="837" spans="1:4" x14ac:dyDescent="0.35">
      <c r="A837" s="229"/>
      <c r="B837" s="130"/>
      <c r="C837" s="131"/>
      <c r="D837" s="126"/>
    </row>
    <row r="838" spans="1:4" x14ac:dyDescent="0.35">
      <c r="A838" s="229"/>
      <c r="B838" s="132"/>
      <c r="C838" s="6"/>
      <c r="D838" s="127"/>
    </row>
    <row r="839" spans="1:4" x14ac:dyDescent="0.35">
      <c r="A839" s="229"/>
      <c r="B839" s="130"/>
      <c r="C839" s="131"/>
      <c r="D839" s="126"/>
    </row>
    <row r="840" spans="1:4" x14ac:dyDescent="0.35">
      <c r="A840" s="229"/>
      <c r="B840" s="132"/>
      <c r="C840" s="6"/>
      <c r="D840" s="127"/>
    </row>
    <row r="841" spans="1:4" x14ac:dyDescent="0.35">
      <c r="A841" s="229"/>
      <c r="B841" s="130"/>
      <c r="C841" s="131"/>
      <c r="D841" s="126"/>
    </row>
    <row r="842" spans="1:4" x14ac:dyDescent="0.35">
      <c r="A842" s="229"/>
      <c r="B842" s="132"/>
      <c r="C842" s="6"/>
      <c r="D842" s="127"/>
    </row>
    <row r="843" spans="1:4" x14ac:dyDescent="0.35">
      <c r="A843" s="229"/>
      <c r="B843" s="130"/>
      <c r="C843" s="131"/>
      <c r="D843" s="126"/>
    </row>
    <row r="844" spans="1:4" x14ac:dyDescent="0.35">
      <c r="A844" s="229"/>
      <c r="B844" s="132"/>
      <c r="C844" s="6"/>
      <c r="D844" s="127"/>
    </row>
    <row r="845" spans="1:4" x14ac:dyDescent="0.35">
      <c r="A845" s="229"/>
      <c r="B845" s="130"/>
      <c r="C845" s="131"/>
      <c r="D845" s="126"/>
    </row>
    <row r="846" spans="1:4" x14ac:dyDescent="0.35">
      <c r="A846" s="229"/>
      <c r="B846" s="132"/>
      <c r="C846" s="6"/>
      <c r="D846" s="127"/>
    </row>
    <row r="847" spans="1:4" x14ac:dyDescent="0.35">
      <c r="A847" s="229"/>
      <c r="B847" s="130"/>
      <c r="C847" s="131"/>
      <c r="D847" s="126"/>
    </row>
    <row r="848" spans="1:4" x14ac:dyDescent="0.35">
      <c r="A848" s="229"/>
      <c r="B848" s="132"/>
      <c r="C848" s="6"/>
      <c r="D848" s="127"/>
    </row>
    <row r="849" spans="1:4" x14ac:dyDescent="0.35">
      <c r="A849" s="229"/>
      <c r="B849" s="130"/>
      <c r="C849" s="131"/>
      <c r="D849" s="126"/>
    </row>
    <row r="850" spans="1:4" x14ac:dyDescent="0.35">
      <c r="A850" s="229"/>
      <c r="B850" s="132"/>
      <c r="C850" s="6"/>
      <c r="D850" s="127"/>
    </row>
    <row r="851" spans="1:4" x14ac:dyDescent="0.35">
      <c r="A851" s="229"/>
      <c r="B851" s="130"/>
      <c r="C851" s="131"/>
      <c r="D851" s="126"/>
    </row>
    <row r="852" spans="1:4" x14ac:dyDescent="0.35">
      <c r="A852" s="229"/>
      <c r="B852" s="132"/>
      <c r="C852" s="6"/>
      <c r="D852" s="127"/>
    </row>
    <row r="853" spans="1:4" x14ac:dyDescent="0.35">
      <c r="A853" s="229"/>
      <c r="B853" s="130"/>
      <c r="C853" s="131"/>
      <c r="D853" s="126"/>
    </row>
    <row r="854" spans="1:4" x14ac:dyDescent="0.35">
      <c r="A854" s="229"/>
      <c r="B854" s="132"/>
      <c r="C854" s="6"/>
      <c r="D854" s="127"/>
    </row>
    <row r="855" spans="1:4" x14ac:dyDescent="0.35">
      <c r="A855" s="229"/>
      <c r="B855" s="130"/>
      <c r="C855" s="131"/>
      <c r="D855" s="126"/>
    </row>
    <row r="856" spans="1:4" x14ac:dyDescent="0.35">
      <c r="A856" s="229"/>
      <c r="B856" s="132"/>
      <c r="C856" s="6"/>
      <c r="D856" s="127"/>
    </row>
    <row r="857" spans="1:4" x14ac:dyDescent="0.35">
      <c r="A857" s="229"/>
      <c r="B857" s="130"/>
      <c r="C857" s="131"/>
      <c r="D857" s="126"/>
    </row>
    <row r="858" spans="1:4" x14ac:dyDescent="0.35">
      <c r="A858" s="229"/>
      <c r="B858" s="132"/>
      <c r="C858" s="6"/>
      <c r="D858" s="127"/>
    </row>
    <row r="859" spans="1:4" x14ac:dyDescent="0.35">
      <c r="A859" s="229"/>
      <c r="B859" s="130"/>
      <c r="C859" s="131"/>
      <c r="D859" s="126"/>
    </row>
    <row r="860" spans="1:4" x14ac:dyDescent="0.35">
      <c r="A860" s="229"/>
      <c r="B860" s="132"/>
      <c r="C860" s="6"/>
      <c r="D860" s="127"/>
    </row>
    <row r="861" spans="1:4" x14ac:dyDescent="0.35">
      <c r="A861" s="229"/>
      <c r="B861" s="130"/>
      <c r="C861" s="131"/>
      <c r="D861" s="126"/>
    </row>
    <row r="862" spans="1:4" x14ac:dyDescent="0.35">
      <c r="A862" s="229"/>
      <c r="B862" s="132"/>
      <c r="C862" s="6"/>
      <c r="D862" s="127"/>
    </row>
    <row r="863" spans="1:4" x14ac:dyDescent="0.35">
      <c r="A863" s="229"/>
      <c r="B863" s="130"/>
      <c r="C863" s="131"/>
      <c r="D863" s="126"/>
    </row>
    <row r="864" spans="1:4" x14ac:dyDescent="0.35">
      <c r="A864" s="229"/>
      <c r="B864" s="132"/>
      <c r="C864" s="6"/>
      <c r="D864" s="127"/>
    </row>
    <row r="865" spans="1:4" x14ac:dyDescent="0.35">
      <c r="A865" s="229"/>
      <c r="B865" s="130"/>
      <c r="C865" s="131"/>
      <c r="D865" s="126"/>
    </row>
    <row r="866" spans="1:4" x14ac:dyDescent="0.35">
      <c r="A866" s="229"/>
      <c r="B866" s="132"/>
      <c r="C866" s="6"/>
      <c r="D866" s="127"/>
    </row>
    <row r="867" spans="1:4" x14ac:dyDescent="0.35">
      <c r="A867" s="229"/>
      <c r="B867" s="130"/>
      <c r="C867" s="131"/>
      <c r="D867" s="126"/>
    </row>
    <row r="868" spans="1:4" x14ac:dyDescent="0.35">
      <c r="A868" s="229"/>
      <c r="B868" s="132"/>
      <c r="C868" s="6"/>
      <c r="D868" s="127"/>
    </row>
    <row r="869" spans="1:4" x14ac:dyDescent="0.35">
      <c r="A869" s="229"/>
      <c r="B869" s="130"/>
      <c r="C869" s="131"/>
      <c r="D869" s="126"/>
    </row>
    <row r="870" spans="1:4" x14ac:dyDescent="0.35">
      <c r="A870" s="229"/>
      <c r="B870" s="132"/>
      <c r="C870" s="6"/>
      <c r="D870" s="127"/>
    </row>
    <row r="871" spans="1:4" x14ac:dyDescent="0.35">
      <c r="A871" s="229"/>
      <c r="B871" s="130"/>
      <c r="C871" s="131"/>
      <c r="D871" s="126"/>
    </row>
    <row r="872" spans="1:4" x14ac:dyDescent="0.35">
      <c r="A872" s="229"/>
      <c r="B872" s="132"/>
      <c r="C872" s="6"/>
      <c r="D872" s="127"/>
    </row>
    <row r="873" spans="1:4" x14ac:dyDescent="0.35">
      <c r="A873" s="229"/>
      <c r="B873" s="130"/>
      <c r="C873" s="131"/>
      <c r="D873" s="126"/>
    </row>
    <row r="874" spans="1:4" x14ac:dyDescent="0.35">
      <c r="A874" s="229"/>
      <c r="B874" s="132"/>
      <c r="C874" s="6"/>
      <c r="D874" s="127"/>
    </row>
    <row r="875" spans="1:4" x14ac:dyDescent="0.35">
      <c r="A875" s="229"/>
      <c r="B875" s="130"/>
      <c r="C875" s="131"/>
      <c r="D875" s="126"/>
    </row>
    <row r="876" spans="1:4" x14ac:dyDescent="0.35">
      <c r="A876" s="229"/>
      <c r="B876" s="132"/>
      <c r="C876" s="6"/>
      <c r="D876" s="127"/>
    </row>
    <row r="877" spans="1:4" x14ac:dyDescent="0.35">
      <c r="A877" s="229"/>
      <c r="B877" s="130"/>
      <c r="C877" s="131"/>
      <c r="D877" s="126"/>
    </row>
    <row r="878" spans="1:4" x14ac:dyDescent="0.35">
      <c r="A878" s="229"/>
      <c r="B878" s="132"/>
      <c r="C878" s="6"/>
      <c r="D878" s="127"/>
    </row>
    <row r="879" spans="1:4" x14ac:dyDescent="0.35">
      <c r="A879" s="229"/>
      <c r="B879" s="130"/>
      <c r="C879" s="131"/>
      <c r="D879" s="126"/>
    </row>
    <row r="880" spans="1:4" x14ac:dyDescent="0.35">
      <c r="A880" s="229"/>
      <c r="B880" s="132"/>
      <c r="C880" s="6"/>
      <c r="D880" s="127"/>
    </row>
    <row r="881" spans="1:4" x14ac:dyDescent="0.35">
      <c r="A881" s="229"/>
      <c r="B881" s="130"/>
      <c r="C881" s="131"/>
      <c r="D881" s="126"/>
    </row>
    <row r="882" spans="1:4" x14ac:dyDescent="0.35">
      <c r="A882" s="229"/>
      <c r="B882" s="132"/>
      <c r="C882" s="6"/>
      <c r="D882" s="127"/>
    </row>
    <row r="883" spans="1:4" x14ac:dyDescent="0.35">
      <c r="A883" s="229"/>
      <c r="B883" s="130"/>
      <c r="C883" s="131"/>
      <c r="D883" s="126"/>
    </row>
    <row r="884" spans="1:4" x14ac:dyDescent="0.35">
      <c r="A884" s="229"/>
      <c r="B884" s="132"/>
      <c r="C884" s="6"/>
      <c r="D884" s="127"/>
    </row>
    <row r="885" spans="1:4" x14ac:dyDescent="0.35">
      <c r="A885" s="229"/>
      <c r="B885" s="130"/>
      <c r="C885" s="131"/>
      <c r="D885" s="126"/>
    </row>
    <row r="886" spans="1:4" x14ac:dyDescent="0.35">
      <c r="A886" s="229"/>
      <c r="B886" s="132"/>
      <c r="C886" s="6"/>
      <c r="D886" s="127"/>
    </row>
    <row r="887" spans="1:4" x14ac:dyDescent="0.35">
      <c r="A887" s="229"/>
      <c r="B887" s="130"/>
      <c r="C887" s="131"/>
      <c r="D887" s="126"/>
    </row>
    <row r="888" spans="1:4" x14ac:dyDescent="0.35">
      <c r="A888" s="229"/>
      <c r="B888" s="132"/>
      <c r="C888" s="6"/>
      <c r="D888" s="127"/>
    </row>
    <row r="889" spans="1:4" x14ac:dyDescent="0.35">
      <c r="A889" s="229"/>
      <c r="B889" s="130"/>
      <c r="C889" s="131"/>
      <c r="D889" s="126"/>
    </row>
    <row r="890" spans="1:4" x14ac:dyDescent="0.35">
      <c r="A890" s="229"/>
      <c r="B890" s="132"/>
      <c r="C890" s="6"/>
      <c r="D890" s="127"/>
    </row>
    <row r="891" spans="1:4" x14ac:dyDescent="0.35">
      <c r="A891" s="229"/>
      <c r="B891" s="130"/>
      <c r="C891" s="131"/>
      <c r="D891" s="126"/>
    </row>
    <row r="892" spans="1:4" x14ac:dyDescent="0.35">
      <c r="A892" s="229"/>
      <c r="B892" s="132"/>
      <c r="C892" s="6"/>
      <c r="D892" s="127"/>
    </row>
    <row r="893" spans="1:4" x14ac:dyDescent="0.35">
      <c r="A893" s="229"/>
      <c r="B893" s="130"/>
      <c r="C893" s="131"/>
      <c r="D893" s="126"/>
    </row>
    <row r="894" spans="1:4" x14ac:dyDescent="0.35">
      <c r="A894" s="229"/>
      <c r="B894" s="132"/>
      <c r="C894" s="6"/>
      <c r="D894" s="127"/>
    </row>
    <row r="895" spans="1:4" x14ac:dyDescent="0.35">
      <c r="A895" s="229"/>
      <c r="B895" s="130"/>
      <c r="C895" s="131"/>
      <c r="D895" s="126"/>
    </row>
    <row r="896" spans="1:4" x14ac:dyDescent="0.35">
      <c r="A896" s="229"/>
      <c r="B896" s="132"/>
      <c r="C896" s="6"/>
      <c r="D896" s="127"/>
    </row>
    <row r="897" spans="1:4" x14ac:dyDescent="0.35">
      <c r="A897" s="229"/>
      <c r="B897" s="130"/>
      <c r="C897" s="131"/>
      <c r="D897" s="126"/>
    </row>
    <row r="898" spans="1:4" x14ac:dyDescent="0.35">
      <c r="A898" s="229"/>
      <c r="B898" s="132"/>
      <c r="C898" s="6"/>
      <c r="D898" s="127"/>
    </row>
    <row r="899" spans="1:4" x14ac:dyDescent="0.35">
      <c r="A899" s="229"/>
      <c r="B899" s="130"/>
      <c r="C899" s="131"/>
      <c r="D899" s="126"/>
    </row>
    <row r="900" spans="1:4" x14ac:dyDescent="0.35">
      <c r="A900" s="229"/>
      <c r="B900" s="132"/>
      <c r="C900" s="6"/>
      <c r="D900" s="127"/>
    </row>
    <row r="901" spans="1:4" x14ac:dyDescent="0.35">
      <c r="A901" s="229"/>
      <c r="B901" s="130"/>
      <c r="C901" s="131"/>
      <c r="D901" s="126"/>
    </row>
    <row r="902" spans="1:4" x14ac:dyDescent="0.35">
      <c r="A902" s="229"/>
      <c r="B902" s="132"/>
      <c r="C902" s="6"/>
      <c r="D902" s="127"/>
    </row>
    <row r="903" spans="1:4" x14ac:dyDescent="0.35">
      <c r="A903" s="229"/>
      <c r="B903" s="130"/>
      <c r="C903" s="131"/>
      <c r="D903" s="126"/>
    </row>
    <row r="904" spans="1:4" x14ac:dyDescent="0.35">
      <c r="A904" s="229"/>
      <c r="B904" s="132"/>
      <c r="C904" s="6"/>
      <c r="D904" s="127"/>
    </row>
    <row r="905" spans="1:4" x14ac:dyDescent="0.35">
      <c r="A905" s="229"/>
      <c r="B905" s="130"/>
      <c r="C905" s="131"/>
      <c r="D905" s="126"/>
    </row>
    <row r="906" spans="1:4" x14ac:dyDescent="0.35">
      <c r="A906" s="229"/>
      <c r="B906" s="132"/>
      <c r="C906" s="6"/>
      <c r="D906" s="127"/>
    </row>
    <row r="907" spans="1:4" x14ac:dyDescent="0.35">
      <c r="A907" s="229"/>
      <c r="B907" s="130"/>
      <c r="C907" s="131"/>
      <c r="D907" s="126"/>
    </row>
    <row r="908" spans="1:4" x14ac:dyDescent="0.35">
      <c r="A908" s="229"/>
      <c r="B908" s="132"/>
      <c r="C908" s="6"/>
      <c r="D908" s="127"/>
    </row>
    <row r="909" spans="1:4" x14ac:dyDescent="0.35">
      <c r="A909" s="229"/>
      <c r="B909" s="130"/>
      <c r="C909" s="131"/>
      <c r="D909" s="126"/>
    </row>
    <row r="910" spans="1:4" x14ac:dyDescent="0.35">
      <c r="A910" s="229"/>
      <c r="B910" s="132"/>
      <c r="C910" s="6"/>
      <c r="D910" s="127"/>
    </row>
    <row r="911" spans="1:4" x14ac:dyDescent="0.35">
      <c r="A911" s="229"/>
      <c r="B911" s="130"/>
      <c r="C911" s="131"/>
      <c r="D911" s="126"/>
    </row>
    <row r="912" spans="1:4" x14ac:dyDescent="0.35">
      <c r="A912" s="229"/>
      <c r="B912" s="132"/>
      <c r="C912" s="6"/>
      <c r="D912" s="127"/>
    </row>
    <row r="913" spans="1:4" x14ac:dyDescent="0.35">
      <c r="A913" s="229"/>
      <c r="B913" s="130"/>
      <c r="C913" s="131"/>
      <c r="D913" s="126"/>
    </row>
    <row r="914" spans="1:4" x14ac:dyDescent="0.35">
      <c r="A914" s="229"/>
      <c r="B914" s="132"/>
      <c r="C914" s="6"/>
      <c r="D914" s="127"/>
    </row>
    <row r="915" spans="1:4" x14ac:dyDescent="0.35">
      <c r="A915" s="229"/>
      <c r="B915" s="130"/>
      <c r="C915" s="131"/>
      <c r="D915" s="126"/>
    </row>
    <row r="916" spans="1:4" x14ac:dyDescent="0.35">
      <c r="A916" s="229"/>
      <c r="B916" s="132"/>
      <c r="C916" s="6"/>
      <c r="D916" s="127"/>
    </row>
    <row r="917" spans="1:4" x14ac:dyDescent="0.35">
      <c r="A917" s="229"/>
      <c r="B917" s="130"/>
      <c r="C917" s="131"/>
      <c r="D917" s="126"/>
    </row>
    <row r="918" spans="1:4" x14ac:dyDescent="0.35">
      <c r="A918" s="229"/>
      <c r="B918" s="132"/>
      <c r="C918" s="6"/>
      <c r="D918" s="127"/>
    </row>
    <row r="919" spans="1:4" x14ac:dyDescent="0.35">
      <c r="A919" s="229"/>
      <c r="B919" s="130"/>
      <c r="C919" s="131"/>
      <c r="D919" s="126"/>
    </row>
    <row r="920" spans="1:4" x14ac:dyDescent="0.35">
      <c r="A920" s="229"/>
      <c r="B920" s="132"/>
      <c r="C920" s="6"/>
      <c r="D920" s="127"/>
    </row>
    <row r="921" spans="1:4" x14ac:dyDescent="0.35">
      <c r="A921" s="229"/>
      <c r="B921" s="130"/>
      <c r="C921" s="131"/>
      <c r="D921" s="126"/>
    </row>
    <row r="922" spans="1:4" x14ac:dyDescent="0.35">
      <c r="A922" s="229"/>
      <c r="B922" s="132"/>
      <c r="C922" s="6"/>
      <c r="D922" s="127"/>
    </row>
    <row r="923" spans="1:4" x14ac:dyDescent="0.35">
      <c r="A923" s="229"/>
      <c r="B923" s="130"/>
      <c r="C923" s="131"/>
      <c r="D923" s="126"/>
    </row>
    <row r="924" spans="1:4" x14ac:dyDescent="0.35">
      <c r="A924" s="229"/>
      <c r="B924" s="132"/>
      <c r="C924" s="6"/>
      <c r="D924" s="127"/>
    </row>
    <row r="925" spans="1:4" x14ac:dyDescent="0.35">
      <c r="A925" s="229"/>
      <c r="B925" s="130"/>
      <c r="C925" s="131"/>
      <c r="D925" s="126"/>
    </row>
    <row r="926" spans="1:4" x14ac:dyDescent="0.35">
      <c r="A926" s="229"/>
      <c r="B926" s="132"/>
      <c r="C926" s="6"/>
      <c r="D926" s="127"/>
    </row>
    <row r="927" spans="1:4" x14ac:dyDescent="0.35">
      <c r="A927" s="229"/>
      <c r="B927" s="130"/>
      <c r="C927" s="131"/>
      <c r="D927" s="126"/>
    </row>
    <row r="928" spans="1:4" x14ac:dyDescent="0.35">
      <c r="A928" s="229"/>
      <c r="B928" s="132"/>
      <c r="C928" s="6"/>
      <c r="D928" s="127"/>
    </row>
    <row r="929" spans="1:4" x14ac:dyDescent="0.35">
      <c r="A929" s="229"/>
      <c r="B929" s="130"/>
      <c r="C929" s="131"/>
      <c r="D929" s="126"/>
    </row>
    <row r="930" spans="1:4" x14ac:dyDescent="0.35">
      <c r="A930" s="229"/>
      <c r="B930" s="132"/>
      <c r="C930" s="6"/>
      <c r="D930" s="127"/>
    </row>
    <row r="931" spans="1:4" x14ac:dyDescent="0.35">
      <c r="A931" s="229"/>
      <c r="B931" s="130"/>
      <c r="C931" s="131"/>
      <c r="D931" s="126"/>
    </row>
    <row r="932" spans="1:4" x14ac:dyDescent="0.35">
      <c r="A932" s="229"/>
      <c r="B932" s="132"/>
      <c r="C932" s="6"/>
      <c r="D932" s="127"/>
    </row>
    <row r="933" spans="1:4" x14ac:dyDescent="0.35">
      <c r="A933" s="229"/>
      <c r="B933" s="130"/>
      <c r="C933" s="131"/>
      <c r="D933" s="126"/>
    </row>
    <row r="934" spans="1:4" x14ac:dyDescent="0.35">
      <c r="A934" s="229"/>
      <c r="B934" s="132"/>
      <c r="C934" s="6"/>
      <c r="D934" s="127"/>
    </row>
    <row r="935" spans="1:4" x14ac:dyDescent="0.35">
      <c r="A935" s="229"/>
      <c r="B935" s="130"/>
      <c r="C935" s="131"/>
      <c r="D935" s="126"/>
    </row>
    <row r="936" spans="1:4" x14ac:dyDescent="0.35">
      <c r="A936" s="229"/>
      <c r="B936" s="132"/>
      <c r="C936" s="6"/>
      <c r="D936" s="127"/>
    </row>
    <row r="937" spans="1:4" x14ac:dyDescent="0.35">
      <c r="A937" s="229"/>
      <c r="B937" s="130"/>
      <c r="C937" s="131"/>
      <c r="D937" s="126"/>
    </row>
    <row r="938" spans="1:4" x14ac:dyDescent="0.35">
      <c r="A938" s="229"/>
      <c r="B938" s="132"/>
      <c r="C938" s="6"/>
      <c r="D938" s="127"/>
    </row>
    <row r="939" spans="1:4" x14ac:dyDescent="0.35">
      <c r="A939" s="229"/>
      <c r="B939" s="130"/>
      <c r="C939" s="131"/>
      <c r="D939" s="126"/>
    </row>
    <row r="940" spans="1:4" x14ac:dyDescent="0.35">
      <c r="A940" s="229"/>
      <c r="B940" s="132"/>
      <c r="C940" s="6"/>
      <c r="D940" s="127"/>
    </row>
    <row r="941" spans="1:4" x14ac:dyDescent="0.35">
      <c r="A941" s="229"/>
      <c r="B941" s="130"/>
      <c r="C941" s="131"/>
      <c r="D941" s="126"/>
    </row>
    <row r="942" spans="1:4" x14ac:dyDescent="0.35">
      <c r="A942" s="229"/>
      <c r="B942" s="132"/>
      <c r="C942" s="6"/>
      <c r="D942" s="127"/>
    </row>
    <row r="943" spans="1:4" x14ac:dyDescent="0.35">
      <c r="A943" s="229"/>
      <c r="B943" s="130"/>
      <c r="C943" s="131"/>
      <c r="D943" s="126"/>
    </row>
    <row r="944" spans="1:4" x14ac:dyDescent="0.35">
      <c r="A944" s="229"/>
      <c r="B944" s="132"/>
      <c r="C944" s="6"/>
      <c r="D944" s="127"/>
    </row>
    <row r="945" spans="1:4" x14ac:dyDescent="0.35">
      <c r="A945" s="229"/>
      <c r="B945" s="130"/>
      <c r="C945" s="131"/>
      <c r="D945" s="126"/>
    </row>
    <row r="946" spans="1:4" x14ac:dyDescent="0.35">
      <c r="A946" s="229"/>
      <c r="B946" s="132"/>
      <c r="C946" s="6"/>
      <c r="D946" s="127"/>
    </row>
    <row r="947" spans="1:4" x14ac:dyDescent="0.35">
      <c r="A947" s="229"/>
      <c r="B947" s="130"/>
      <c r="C947" s="131"/>
      <c r="D947" s="126"/>
    </row>
    <row r="948" spans="1:4" x14ac:dyDescent="0.35">
      <c r="A948" s="229"/>
      <c r="B948" s="132"/>
      <c r="C948" s="6"/>
      <c r="D948" s="127"/>
    </row>
    <row r="949" spans="1:4" x14ac:dyDescent="0.35">
      <c r="A949" s="229"/>
      <c r="B949" s="130"/>
      <c r="C949" s="131"/>
      <c r="D949" s="126"/>
    </row>
    <row r="950" spans="1:4" x14ac:dyDescent="0.35">
      <c r="A950" s="229"/>
      <c r="B950" s="132"/>
      <c r="C950" s="6"/>
      <c r="D950" s="127"/>
    </row>
    <row r="951" spans="1:4" x14ac:dyDescent="0.35">
      <c r="A951" s="229"/>
      <c r="B951" s="130"/>
      <c r="C951" s="131"/>
      <c r="D951" s="126"/>
    </row>
    <row r="952" spans="1:4" x14ac:dyDescent="0.35">
      <c r="A952" s="229"/>
      <c r="B952" s="132"/>
      <c r="C952" s="6"/>
      <c r="D952" s="127"/>
    </row>
    <row r="953" spans="1:4" x14ac:dyDescent="0.35">
      <c r="A953" s="229"/>
      <c r="B953" s="130"/>
      <c r="C953" s="131"/>
      <c r="D953" s="126"/>
    </row>
    <row r="954" spans="1:4" x14ac:dyDescent="0.35">
      <c r="A954" s="229"/>
      <c r="B954" s="132"/>
      <c r="C954" s="6"/>
      <c r="D954" s="127"/>
    </row>
    <row r="955" spans="1:4" x14ac:dyDescent="0.35">
      <c r="A955" s="229"/>
      <c r="B955" s="130"/>
      <c r="C955" s="131"/>
      <c r="D955" s="126"/>
    </row>
    <row r="956" spans="1:4" x14ac:dyDescent="0.35">
      <c r="A956" s="229"/>
      <c r="B956" s="132"/>
      <c r="C956" s="6"/>
      <c r="D956" s="127"/>
    </row>
    <row r="957" spans="1:4" x14ac:dyDescent="0.35">
      <c r="A957" s="229"/>
      <c r="B957" s="130"/>
      <c r="C957" s="131"/>
      <c r="D957" s="126"/>
    </row>
    <row r="958" spans="1:4" x14ac:dyDescent="0.35">
      <c r="A958" s="229"/>
      <c r="B958" s="132"/>
      <c r="C958" s="6"/>
      <c r="D958" s="127"/>
    </row>
    <row r="959" spans="1:4" x14ac:dyDescent="0.35">
      <c r="A959" s="229"/>
      <c r="B959" s="130"/>
      <c r="C959" s="131"/>
      <c r="D959" s="126"/>
    </row>
    <row r="960" spans="1:4" x14ac:dyDescent="0.35">
      <c r="A960" s="229"/>
      <c r="B960" s="132"/>
      <c r="C960" s="6"/>
      <c r="D960" s="127"/>
    </row>
    <row r="961" spans="1:4" x14ac:dyDescent="0.35">
      <c r="A961" s="229"/>
      <c r="B961" s="130"/>
      <c r="C961" s="131"/>
      <c r="D961" s="126"/>
    </row>
    <row r="962" spans="1:4" x14ac:dyDescent="0.35">
      <c r="A962" s="229"/>
      <c r="B962" s="132"/>
      <c r="C962" s="6"/>
      <c r="D962" s="127"/>
    </row>
    <row r="963" spans="1:4" x14ac:dyDescent="0.35">
      <c r="A963" s="229"/>
      <c r="B963" s="130"/>
      <c r="C963" s="131"/>
      <c r="D963" s="126"/>
    </row>
    <row r="964" spans="1:4" x14ac:dyDescent="0.35">
      <c r="A964" s="229"/>
      <c r="B964" s="132"/>
      <c r="C964" s="6"/>
      <c r="D964" s="127"/>
    </row>
    <row r="965" spans="1:4" x14ac:dyDescent="0.35">
      <c r="A965" s="229"/>
      <c r="B965" s="130"/>
      <c r="C965" s="131"/>
      <c r="D965" s="126"/>
    </row>
    <row r="966" spans="1:4" x14ac:dyDescent="0.35">
      <c r="A966" s="229"/>
      <c r="B966" s="132"/>
      <c r="C966" s="6"/>
      <c r="D966" s="127"/>
    </row>
    <row r="967" spans="1:4" x14ac:dyDescent="0.35">
      <c r="A967" s="229"/>
      <c r="B967" s="130"/>
      <c r="C967" s="131"/>
      <c r="D967" s="126"/>
    </row>
    <row r="968" spans="1:4" x14ac:dyDescent="0.35">
      <c r="A968" s="229"/>
      <c r="B968" s="132"/>
      <c r="C968" s="6"/>
      <c r="D968" s="127"/>
    </row>
    <row r="969" spans="1:4" x14ac:dyDescent="0.35">
      <c r="A969" s="229"/>
      <c r="B969" s="130"/>
      <c r="C969" s="131"/>
      <c r="D969" s="126"/>
    </row>
    <row r="970" spans="1:4" x14ac:dyDescent="0.35">
      <c r="A970" s="229"/>
      <c r="B970" s="132"/>
      <c r="C970" s="6"/>
      <c r="D970" s="127"/>
    </row>
    <row r="971" spans="1:4" x14ac:dyDescent="0.35">
      <c r="A971" s="229"/>
      <c r="B971" s="130"/>
      <c r="C971" s="131"/>
      <c r="D971" s="126"/>
    </row>
    <row r="972" spans="1:4" x14ac:dyDescent="0.35">
      <c r="A972" s="229"/>
      <c r="B972" s="132"/>
      <c r="C972" s="6"/>
      <c r="D972" s="127"/>
    </row>
    <row r="973" spans="1:4" x14ac:dyDescent="0.35">
      <c r="A973" s="229"/>
      <c r="B973" s="130"/>
      <c r="C973" s="131"/>
      <c r="D973" s="126"/>
    </row>
    <row r="974" spans="1:4" x14ac:dyDescent="0.35">
      <c r="A974" s="229"/>
      <c r="B974" s="132"/>
      <c r="C974" s="6"/>
      <c r="D974" s="127"/>
    </row>
    <row r="975" spans="1:4" x14ac:dyDescent="0.35">
      <c r="A975" s="229"/>
      <c r="B975" s="130"/>
      <c r="C975" s="131"/>
      <c r="D975" s="126"/>
    </row>
    <row r="976" spans="1:4" x14ac:dyDescent="0.35">
      <c r="A976" s="229"/>
      <c r="B976" s="132"/>
      <c r="C976" s="6"/>
      <c r="D976" s="127"/>
    </row>
    <row r="977" spans="1:4" x14ac:dyDescent="0.35">
      <c r="A977" s="229"/>
      <c r="B977" s="130"/>
      <c r="C977" s="131"/>
      <c r="D977" s="126"/>
    </row>
    <row r="978" spans="1:4" x14ac:dyDescent="0.35">
      <c r="A978" s="229"/>
      <c r="B978" s="132"/>
      <c r="C978" s="6"/>
      <c r="D978" s="127"/>
    </row>
    <row r="979" spans="1:4" x14ac:dyDescent="0.35">
      <c r="A979" s="229"/>
      <c r="B979" s="130"/>
      <c r="C979" s="131"/>
      <c r="D979" s="126"/>
    </row>
    <row r="980" spans="1:4" x14ac:dyDescent="0.35">
      <c r="A980" s="229"/>
      <c r="B980" s="132"/>
      <c r="C980" s="6"/>
      <c r="D980" s="127"/>
    </row>
    <row r="981" spans="1:4" x14ac:dyDescent="0.35">
      <c r="A981" s="229"/>
      <c r="B981" s="130"/>
      <c r="C981" s="131"/>
      <c r="D981" s="126"/>
    </row>
    <row r="982" spans="1:4" x14ac:dyDescent="0.35">
      <c r="A982" s="229"/>
      <c r="B982" s="132"/>
      <c r="C982" s="6"/>
      <c r="D982" s="127"/>
    </row>
    <row r="983" spans="1:4" x14ac:dyDescent="0.35">
      <c r="A983" s="229"/>
      <c r="B983" s="130"/>
      <c r="C983" s="131"/>
      <c r="D983" s="126"/>
    </row>
    <row r="984" spans="1:4" x14ac:dyDescent="0.35">
      <c r="A984" s="229"/>
      <c r="B984" s="132"/>
      <c r="C984" s="6"/>
      <c r="D984" s="127"/>
    </row>
    <row r="985" spans="1:4" x14ac:dyDescent="0.35">
      <c r="A985" s="229"/>
      <c r="B985" s="130"/>
      <c r="C985" s="131"/>
      <c r="D985" s="126"/>
    </row>
    <row r="986" spans="1:4" x14ac:dyDescent="0.35">
      <c r="A986" s="229"/>
      <c r="B986" s="132"/>
      <c r="C986" s="6"/>
      <c r="D986" s="127"/>
    </row>
    <row r="987" spans="1:4" x14ac:dyDescent="0.35">
      <c r="A987" s="229"/>
      <c r="B987" s="130"/>
      <c r="C987" s="131"/>
      <c r="D987" s="126"/>
    </row>
    <row r="988" spans="1:4" x14ac:dyDescent="0.35">
      <c r="A988" s="229"/>
      <c r="B988" s="132"/>
      <c r="C988" s="6"/>
      <c r="D988" s="127"/>
    </row>
    <row r="989" spans="1:4" x14ac:dyDescent="0.35">
      <c r="A989" s="229"/>
      <c r="B989" s="130"/>
      <c r="C989" s="131"/>
      <c r="D989" s="126"/>
    </row>
    <row r="990" spans="1:4" x14ac:dyDescent="0.35">
      <c r="A990" s="229"/>
      <c r="B990" s="132"/>
      <c r="C990" s="6"/>
      <c r="D990" s="127"/>
    </row>
    <row r="991" spans="1:4" x14ac:dyDescent="0.35">
      <c r="A991" s="229"/>
      <c r="B991" s="130"/>
      <c r="C991" s="131"/>
      <c r="D991" s="126"/>
    </row>
    <row r="992" spans="1:4" x14ac:dyDescent="0.35">
      <c r="A992" s="229"/>
      <c r="B992" s="132"/>
      <c r="C992" s="6"/>
      <c r="D992" s="127"/>
    </row>
    <row r="993" spans="1:4" x14ac:dyDescent="0.35">
      <c r="A993" s="229"/>
      <c r="B993" s="130"/>
      <c r="C993" s="131"/>
      <c r="D993" s="126"/>
    </row>
    <row r="994" spans="1:4" x14ac:dyDescent="0.35">
      <c r="A994" s="229"/>
      <c r="B994" s="132"/>
      <c r="C994" s="6"/>
      <c r="D994" s="127"/>
    </row>
    <row r="995" spans="1:4" x14ac:dyDescent="0.35">
      <c r="A995" s="229"/>
      <c r="B995" s="130"/>
      <c r="C995" s="131"/>
      <c r="D995" s="126"/>
    </row>
    <row r="996" spans="1:4" x14ac:dyDescent="0.35">
      <c r="A996" s="229"/>
      <c r="B996" s="132"/>
      <c r="C996" s="6"/>
      <c r="D996" s="127"/>
    </row>
    <row r="997" spans="1:4" x14ac:dyDescent="0.35">
      <c r="A997" s="229"/>
      <c r="B997" s="130"/>
      <c r="C997" s="131"/>
      <c r="D997" s="126"/>
    </row>
    <row r="998" spans="1:4" x14ac:dyDescent="0.35">
      <c r="A998" s="229"/>
      <c r="B998" s="132"/>
      <c r="C998" s="6"/>
      <c r="D998" s="127"/>
    </row>
    <row r="999" spans="1:4" x14ac:dyDescent="0.35">
      <c r="A999" s="229"/>
      <c r="B999" s="130"/>
      <c r="C999" s="131"/>
      <c r="D999" s="126"/>
    </row>
    <row r="1000" spans="1:4" x14ac:dyDescent="0.35">
      <c r="A1000" s="229"/>
      <c r="B1000" s="132"/>
      <c r="C1000" s="6"/>
      <c r="D1000" s="127"/>
    </row>
    <row r="1001" spans="1:4" x14ac:dyDescent="0.35">
      <c r="A1001" s="229"/>
      <c r="B1001" s="130"/>
      <c r="C1001" s="131"/>
      <c r="D1001" s="126"/>
    </row>
    <row r="1002" spans="1:4" x14ac:dyDescent="0.35">
      <c r="A1002" s="229"/>
      <c r="B1002" s="132"/>
      <c r="C1002" s="6"/>
      <c r="D1002" s="127"/>
    </row>
    <row r="1003" spans="1:4" x14ac:dyDescent="0.35">
      <c r="A1003" s="229"/>
      <c r="B1003" s="130"/>
      <c r="C1003" s="131"/>
      <c r="D1003" s="126"/>
    </row>
    <row r="1004" spans="1:4" x14ac:dyDescent="0.35">
      <c r="A1004" s="229"/>
      <c r="B1004" s="132"/>
      <c r="C1004" s="6"/>
      <c r="D1004" s="127"/>
    </row>
    <row r="1005" spans="1:4" x14ac:dyDescent="0.35">
      <c r="A1005" s="229"/>
      <c r="B1005" s="130"/>
      <c r="C1005" s="131"/>
      <c r="D1005" s="126"/>
    </row>
    <row r="1006" spans="1:4" x14ac:dyDescent="0.35">
      <c r="A1006" s="229"/>
      <c r="B1006" s="132"/>
      <c r="C1006" s="6"/>
      <c r="D1006" s="127"/>
    </row>
    <row r="1007" spans="1:4" x14ac:dyDescent="0.35">
      <c r="A1007" s="229"/>
      <c r="B1007" s="130"/>
      <c r="C1007" s="131"/>
      <c r="D1007" s="126"/>
    </row>
    <row r="1008" spans="1:4" x14ac:dyDescent="0.35">
      <c r="A1008" s="229"/>
      <c r="B1008" s="132"/>
      <c r="C1008" s="6"/>
      <c r="D1008" s="127"/>
    </row>
    <row r="1009" spans="1:4" x14ac:dyDescent="0.35">
      <c r="A1009" s="229"/>
      <c r="B1009" s="130"/>
      <c r="C1009" s="131"/>
      <c r="D1009" s="126"/>
    </row>
    <row r="1010" spans="1:4" x14ac:dyDescent="0.35">
      <c r="A1010" s="229"/>
      <c r="B1010" s="132"/>
      <c r="C1010" s="6"/>
      <c r="D1010" s="127"/>
    </row>
    <row r="1011" spans="1:4" x14ac:dyDescent="0.35">
      <c r="A1011" s="229"/>
      <c r="B1011" s="130"/>
      <c r="C1011" s="131"/>
      <c r="D1011" s="126"/>
    </row>
    <row r="1012" spans="1:4" x14ac:dyDescent="0.35">
      <c r="A1012" s="229"/>
      <c r="B1012" s="132"/>
      <c r="C1012" s="6"/>
      <c r="D1012" s="127"/>
    </row>
    <row r="1013" spans="1:4" x14ac:dyDescent="0.35">
      <c r="A1013" s="229"/>
      <c r="B1013" s="130"/>
      <c r="C1013" s="131"/>
      <c r="D1013" s="126"/>
    </row>
    <row r="1014" spans="1:4" x14ac:dyDescent="0.35">
      <c r="A1014" s="229"/>
      <c r="B1014" s="132"/>
      <c r="C1014" s="6"/>
      <c r="D1014" s="127"/>
    </row>
    <row r="1015" spans="1:4" x14ac:dyDescent="0.35">
      <c r="A1015" s="229"/>
      <c r="B1015" s="130"/>
      <c r="C1015" s="131"/>
      <c r="D1015" s="126"/>
    </row>
    <row r="1016" spans="1:4" x14ac:dyDescent="0.35">
      <c r="A1016" s="229"/>
      <c r="B1016" s="132"/>
      <c r="C1016" s="6"/>
      <c r="D1016" s="127"/>
    </row>
    <row r="1017" spans="1:4" x14ac:dyDescent="0.35">
      <c r="A1017" s="229"/>
      <c r="B1017" s="130"/>
      <c r="C1017" s="131"/>
      <c r="D1017" s="126"/>
    </row>
    <row r="1018" spans="1:4" x14ac:dyDescent="0.35">
      <c r="A1018" s="229"/>
      <c r="B1018" s="132"/>
      <c r="C1018" s="6"/>
      <c r="D1018" s="127"/>
    </row>
    <row r="1019" spans="1:4" x14ac:dyDescent="0.35">
      <c r="A1019" s="229"/>
      <c r="B1019" s="130"/>
      <c r="C1019" s="131"/>
      <c r="D1019" s="126"/>
    </row>
    <row r="1020" spans="1:4" x14ac:dyDescent="0.35">
      <c r="A1020" s="229"/>
      <c r="B1020" s="132"/>
      <c r="C1020" s="6"/>
      <c r="D1020" s="127"/>
    </row>
    <row r="1021" spans="1:4" x14ac:dyDescent="0.35">
      <c r="A1021" s="229"/>
      <c r="B1021" s="130"/>
      <c r="C1021" s="131"/>
      <c r="D1021" s="126"/>
    </row>
    <row r="1022" spans="1:4" x14ac:dyDescent="0.35">
      <c r="A1022" s="229"/>
      <c r="B1022" s="132"/>
      <c r="C1022" s="6"/>
      <c r="D1022" s="127"/>
    </row>
    <row r="1023" spans="1:4" x14ac:dyDescent="0.35">
      <c r="A1023" s="229"/>
      <c r="B1023" s="130"/>
      <c r="C1023" s="131"/>
      <c r="D1023" s="126"/>
    </row>
    <row r="1024" spans="1:4" x14ac:dyDescent="0.35">
      <c r="A1024" s="229"/>
      <c r="B1024" s="132"/>
      <c r="C1024" s="6"/>
      <c r="D1024" s="127"/>
    </row>
    <row r="1025" spans="1:4" x14ac:dyDescent="0.35">
      <c r="A1025" s="229"/>
      <c r="B1025" s="130"/>
      <c r="C1025" s="131"/>
      <c r="D1025" s="126"/>
    </row>
    <row r="1026" spans="1:4" x14ac:dyDescent="0.35">
      <c r="A1026" s="229"/>
      <c r="B1026" s="132"/>
      <c r="C1026" s="6"/>
      <c r="D1026" s="127"/>
    </row>
    <row r="1027" spans="1:4" x14ac:dyDescent="0.35">
      <c r="A1027" s="229"/>
      <c r="B1027" s="130"/>
      <c r="C1027" s="131"/>
      <c r="D1027" s="126"/>
    </row>
    <row r="1028" spans="1:4" x14ac:dyDescent="0.35">
      <c r="A1028" s="229"/>
      <c r="B1028" s="132"/>
      <c r="C1028" s="6"/>
      <c r="D1028" s="127"/>
    </row>
    <row r="1029" spans="1:4" x14ac:dyDescent="0.35">
      <c r="A1029" s="229"/>
      <c r="B1029" s="130"/>
      <c r="C1029" s="131"/>
      <c r="D1029" s="126"/>
    </row>
    <row r="1030" spans="1:4" x14ac:dyDescent="0.35">
      <c r="A1030" s="229"/>
      <c r="B1030" s="132"/>
      <c r="C1030" s="6"/>
      <c r="D1030" s="127"/>
    </row>
    <row r="1031" spans="1:4" x14ac:dyDescent="0.35">
      <c r="A1031" s="229"/>
      <c r="B1031" s="130"/>
      <c r="C1031" s="131"/>
      <c r="D1031" s="126"/>
    </row>
    <row r="1032" spans="1:4" x14ac:dyDescent="0.35">
      <c r="A1032" s="229"/>
      <c r="B1032" s="132"/>
      <c r="C1032" s="6"/>
      <c r="D1032" s="127"/>
    </row>
    <row r="1033" spans="1:4" x14ac:dyDescent="0.35">
      <c r="A1033" s="229"/>
      <c r="B1033" s="130"/>
      <c r="C1033" s="131"/>
      <c r="D1033" s="126"/>
    </row>
    <row r="1034" spans="1:4" x14ac:dyDescent="0.35">
      <c r="A1034" s="229"/>
      <c r="B1034" s="132"/>
      <c r="C1034" s="6"/>
      <c r="D1034" s="127"/>
    </row>
    <row r="1035" spans="1:4" x14ac:dyDescent="0.35">
      <c r="A1035" s="229"/>
      <c r="B1035" s="130"/>
      <c r="C1035" s="131"/>
      <c r="D1035" s="126"/>
    </row>
    <row r="1036" spans="1:4" x14ac:dyDescent="0.35">
      <c r="A1036" s="229"/>
      <c r="B1036" s="132"/>
      <c r="C1036" s="6"/>
      <c r="D1036" s="127"/>
    </row>
    <row r="1037" spans="1:4" x14ac:dyDescent="0.35">
      <c r="A1037" s="229"/>
      <c r="B1037" s="130"/>
      <c r="C1037" s="131"/>
      <c r="D1037" s="126"/>
    </row>
    <row r="1038" spans="1:4" x14ac:dyDescent="0.35">
      <c r="A1038" s="229"/>
      <c r="B1038" s="132"/>
      <c r="C1038" s="6"/>
      <c r="D1038" s="127"/>
    </row>
    <row r="1039" spans="1:4" x14ac:dyDescent="0.35">
      <c r="A1039" s="229"/>
      <c r="B1039" s="130"/>
      <c r="C1039" s="131"/>
      <c r="D1039" s="126"/>
    </row>
    <row r="1040" spans="1:4" x14ac:dyDescent="0.35">
      <c r="A1040" s="229"/>
      <c r="B1040" s="132"/>
      <c r="C1040" s="6"/>
      <c r="D1040" s="127"/>
    </row>
    <row r="1041" spans="1:4" x14ac:dyDescent="0.35">
      <c r="A1041" s="229"/>
      <c r="B1041" s="130"/>
      <c r="C1041" s="131"/>
      <c r="D1041" s="126"/>
    </row>
    <row r="1042" spans="1:4" x14ac:dyDescent="0.35">
      <c r="A1042" s="229"/>
      <c r="B1042" s="132"/>
      <c r="C1042" s="6"/>
      <c r="D1042" s="127"/>
    </row>
    <row r="1043" spans="1:4" x14ac:dyDescent="0.35">
      <c r="A1043" s="229"/>
      <c r="B1043" s="130"/>
      <c r="C1043" s="131"/>
      <c r="D1043" s="126"/>
    </row>
    <row r="1044" spans="1:4" x14ac:dyDescent="0.35">
      <c r="A1044" s="229"/>
      <c r="B1044" s="132"/>
      <c r="C1044" s="6"/>
      <c r="D1044" s="127"/>
    </row>
    <row r="1045" spans="1:4" x14ac:dyDescent="0.35">
      <c r="A1045" s="229"/>
      <c r="B1045" s="130"/>
      <c r="C1045" s="131"/>
      <c r="D1045" s="126"/>
    </row>
    <row r="1046" spans="1:4" x14ac:dyDescent="0.35">
      <c r="A1046" s="229"/>
      <c r="B1046" s="132"/>
      <c r="C1046" s="6"/>
      <c r="D1046" s="127"/>
    </row>
    <row r="1047" spans="1:4" x14ac:dyDescent="0.35">
      <c r="A1047" s="229"/>
      <c r="B1047" s="130"/>
      <c r="C1047" s="131"/>
      <c r="D1047" s="126"/>
    </row>
    <row r="1048" spans="1:4" x14ac:dyDescent="0.35">
      <c r="A1048" s="229"/>
      <c r="B1048" s="132"/>
      <c r="C1048" s="6"/>
      <c r="D1048" s="127"/>
    </row>
    <row r="1049" spans="1:4" x14ac:dyDescent="0.35">
      <c r="A1049" s="229"/>
      <c r="B1049" s="130"/>
      <c r="C1049" s="131"/>
      <c r="D1049" s="126"/>
    </row>
    <row r="1050" spans="1:4" x14ac:dyDescent="0.35">
      <c r="A1050" s="229"/>
      <c r="B1050" s="132"/>
      <c r="C1050" s="6"/>
      <c r="D1050" s="127"/>
    </row>
    <row r="1051" spans="1:4" x14ac:dyDescent="0.35">
      <c r="A1051" s="229"/>
      <c r="B1051" s="130"/>
      <c r="C1051" s="131"/>
      <c r="D1051" s="126"/>
    </row>
    <row r="1052" spans="1:4" x14ac:dyDescent="0.35">
      <c r="A1052" s="229"/>
      <c r="B1052" s="132"/>
      <c r="C1052" s="6"/>
      <c r="D1052" s="127"/>
    </row>
    <row r="1053" spans="1:4" x14ac:dyDescent="0.35">
      <c r="A1053" s="229"/>
      <c r="B1053" s="130"/>
      <c r="C1053" s="131"/>
      <c r="D1053" s="126"/>
    </row>
    <row r="1054" spans="1:4" x14ac:dyDescent="0.35">
      <c r="A1054" s="229"/>
      <c r="B1054" s="132"/>
      <c r="C1054" s="6"/>
      <c r="D1054" s="127"/>
    </row>
    <row r="1055" spans="1:4" x14ac:dyDescent="0.35">
      <c r="A1055" s="229"/>
      <c r="B1055" s="130"/>
      <c r="C1055" s="131"/>
      <c r="D1055" s="126"/>
    </row>
    <row r="1056" spans="1:4" x14ac:dyDescent="0.35">
      <c r="A1056" s="229"/>
      <c r="B1056" s="132"/>
      <c r="C1056" s="6"/>
      <c r="D1056" s="127"/>
    </row>
    <row r="1057" spans="1:4" x14ac:dyDescent="0.35">
      <c r="A1057" s="229"/>
      <c r="B1057" s="130"/>
      <c r="C1057" s="131"/>
      <c r="D1057" s="126"/>
    </row>
    <row r="1058" spans="1:4" x14ac:dyDescent="0.35">
      <c r="A1058" s="229"/>
      <c r="B1058" s="132"/>
      <c r="C1058" s="6"/>
      <c r="D1058" s="127"/>
    </row>
    <row r="1059" spans="1:4" x14ac:dyDescent="0.35">
      <c r="A1059" s="229"/>
      <c r="B1059" s="130"/>
      <c r="C1059" s="131"/>
      <c r="D1059" s="126"/>
    </row>
    <row r="1060" spans="1:4" x14ac:dyDescent="0.35">
      <c r="A1060" s="229"/>
      <c r="B1060" s="132"/>
      <c r="C1060" s="6"/>
      <c r="D1060" s="127"/>
    </row>
    <row r="1061" spans="1:4" x14ac:dyDescent="0.35">
      <c r="A1061" s="229"/>
      <c r="B1061" s="130"/>
      <c r="C1061" s="131"/>
      <c r="D1061" s="126"/>
    </row>
    <row r="1062" spans="1:4" x14ac:dyDescent="0.35">
      <c r="A1062" s="229"/>
      <c r="B1062" s="132"/>
      <c r="C1062" s="6"/>
      <c r="D1062" s="127"/>
    </row>
    <row r="1063" spans="1:4" x14ac:dyDescent="0.35">
      <c r="A1063" s="229"/>
      <c r="B1063" s="130"/>
      <c r="C1063" s="131"/>
      <c r="D1063" s="126"/>
    </row>
    <row r="1064" spans="1:4" x14ac:dyDescent="0.35">
      <c r="A1064" s="229"/>
      <c r="B1064" s="132"/>
      <c r="C1064" s="6"/>
      <c r="D1064" s="127"/>
    </row>
    <row r="1065" spans="1:4" x14ac:dyDescent="0.35">
      <c r="A1065" s="229"/>
      <c r="B1065" s="130"/>
      <c r="C1065" s="131"/>
      <c r="D1065" s="126"/>
    </row>
    <row r="1066" spans="1:4" x14ac:dyDescent="0.35">
      <c r="A1066" s="229"/>
      <c r="B1066" s="132"/>
      <c r="C1066" s="6"/>
      <c r="D1066" s="127"/>
    </row>
    <row r="1067" spans="1:4" x14ac:dyDescent="0.35">
      <c r="A1067" s="229"/>
      <c r="B1067" s="130"/>
      <c r="C1067" s="131"/>
      <c r="D1067" s="126"/>
    </row>
    <row r="1068" spans="1:4" x14ac:dyDescent="0.35">
      <c r="A1068" s="229"/>
      <c r="B1068" s="132"/>
      <c r="C1068" s="6"/>
      <c r="D1068" s="127"/>
    </row>
    <row r="1069" spans="1:4" x14ac:dyDescent="0.35">
      <c r="A1069" s="229"/>
      <c r="B1069" s="130"/>
      <c r="C1069" s="131"/>
      <c r="D1069" s="126"/>
    </row>
    <row r="1070" spans="1:4" x14ac:dyDescent="0.35">
      <c r="A1070" s="229"/>
      <c r="B1070" s="132"/>
      <c r="C1070" s="6"/>
      <c r="D1070" s="127"/>
    </row>
    <row r="1071" spans="1:4" x14ac:dyDescent="0.35">
      <c r="A1071" s="229"/>
      <c r="B1071" s="130"/>
      <c r="C1071" s="131"/>
      <c r="D1071" s="126"/>
    </row>
    <row r="1072" spans="1:4" x14ac:dyDescent="0.35">
      <c r="A1072" s="229"/>
      <c r="B1072" s="132"/>
      <c r="C1072" s="6"/>
      <c r="D1072" s="127"/>
    </row>
    <row r="1073" spans="1:4" x14ac:dyDescent="0.35">
      <c r="A1073" s="229"/>
      <c r="B1073" s="130"/>
      <c r="C1073" s="131"/>
      <c r="D1073" s="126"/>
    </row>
    <row r="1074" spans="1:4" x14ac:dyDescent="0.35">
      <c r="A1074" s="229"/>
      <c r="B1074" s="132"/>
      <c r="C1074" s="6"/>
      <c r="D1074" s="127"/>
    </row>
    <row r="1075" spans="1:4" x14ac:dyDescent="0.35">
      <c r="A1075" s="229"/>
      <c r="B1075" s="130"/>
      <c r="C1075" s="131"/>
      <c r="D1075" s="126"/>
    </row>
    <row r="1076" spans="1:4" x14ac:dyDescent="0.35">
      <c r="A1076" s="229"/>
      <c r="B1076" s="132"/>
      <c r="C1076" s="6"/>
      <c r="D1076" s="127"/>
    </row>
    <row r="1077" spans="1:4" x14ac:dyDescent="0.35">
      <c r="A1077" s="229"/>
      <c r="B1077" s="130"/>
      <c r="C1077" s="131"/>
      <c r="D1077" s="126"/>
    </row>
    <row r="1078" spans="1:4" x14ac:dyDescent="0.35">
      <c r="A1078" s="229"/>
      <c r="B1078" s="132"/>
      <c r="C1078" s="6"/>
      <c r="D1078" s="127"/>
    </row>
    <row r="1079" spans="1:4" x14ac:dyDescent="0.35">
      <c r="A1079" s="229"/>
      <c r="B1079" s="130"/>
      <c r="C1079" s="131"/>
      <c r="D1079" s="126"/>
    </row>
    <row r="1080" spans="1:4" x14ac:dyDescent="0.35">
      <c r="A1080" s="229"/>
      <c r="B1080" s="132"/>
      <c r="C1080" s="6"/>
      <c r="D1080" s="127"/>
    </row>
    <row r="1081" spans="1:4" x14ac:dyDescent="0.35">
      <c r="A1081" s="229"/>
      <c r="B1081" s="130"/>
      <c r="C1081" s="131"/>
      <c r="D1081" s="126"/>
    </row>
    <row r="1082" spans="1:4" x14ac:dyDescent="0.35">
      <c r="A1082" s="229"/>
      <c r="B1082" s="132"/>
      <c r="C1082" s="6"/>
      <c r="D1082" s="127"/>
    </row>
    <row r="1083" spans="1:4" x14ac:dyDescent="0.35">
      <c r="A1083" s="229"/>
      <c r="B1083" s="130"/>
      <c r="C1083" s="131"/>
      <c r="D1083" s="126"/>
    </row>
    <row r="1084" spans="1:4" x14ac:dyDescent="0.35">
      <c r="A1084" s="229"/>
      <c r="B1084" s="132"/>
      <c r="C1084" s="6"/>
      <c r="D1084" s="127"/>
    </row>
    <row r="1085" spans="1:4" x14ac:dyDescent="0.35">
      <c r="A1085" s="229"/>
      <c r="B1085" s="130"/>
      <c r="C1085" s="131"/>
      <c r="D1085" s="126"/>
    </row>
    <row r="1086" spans="1:4" x14ac:dyDescent="0.35">
      <c r="A1086" s="229"/>
      <c r="B1086" s="132"/>
      <c r="C1086" s="6"/>
      <c r="D1086" s="127"/>
    </row>
    <row r="1087" spans="1:4" x14ac:dyDescent="0.35">
      <c r="A1087" s="229"/>
      <c r="B1087" s="130"/>
      <c r="C1087" s="131"/>
      <c r="D1087" s="126"/>
    </row>
    <row r="1088" spans="1:4" x14ac:dyDescent="0.35">
      <c r="A1088" s="229"/>
      <c r="B1088" s="132"/>
      <c r="C1088" s="6"/>
      <c r="D1088" s="127"/>
    </row>
    <row r="1089" spans="1:4" x14ac:dyDescent="0.35">
      <c r="A1089" s="229"/>
      <c r="B1089" s="130"/>
      <c r="C1089" s="131"/>
      <c r="D1089" s="126"/>
    </row>
    <row r="1090" spans="1:4" x14ac:dyDescent="0.35">
      <c r="A1090" s="229"/>
      <c r="B1090" s="132"/>
      <c r="C1090" s="6"/>
      <c r="D1090" s="127"/>
    </row>
    <row r="1091" spans="1:4" x14ac:dyDescent="0.35">
      <c r="A1091" s="229"/>
      <c r="B1091" s="130"/>
      <c r="C1091" s="131"/>
      <c r="D1091" s="126"/>
    </row>
    <row r="1092" spans="1:4" x14ac:dyDescent="0.35">
      <c r="A1092" s="229"/>
      <c r="B1092" s="132"/>
      <c r="C1092" s="6"/>
      <c r="D1092" s="127"/>
    </row>
    <row r="1093" spans="1:4" x14ac:dyDescent="0.35">
      <c r="A1093" s="229"/>
      <c r="B1093" s="130"/>
      <c r="C1093" s="131"/>
      <c r="D1093" s="126"/>
    </row>
    <row r="1094" spans="1:4" x14ac:dyDescent="0.35">
      <c r="A1094" s="229"/>
      <c r="B1094" s="132"/>
      <c r="C1094" s="6"/>
      <c r="D1094" s="127"/>
    </row>
    <row r="1095" spans="1:4" x14ac:dyDescent="0.35">
      <c r="A1095" s="229"/>
      <c r="B1095" s="130"/>
      <c r="C1095" s="131"/>
      <c r="D1095" s="126"/>
    </row>
    <row r="1096" spans="1:4" x14ac:dyDescent="0.35">
      <c r="A1096" s="229"/>
      <c r="B1096" s="132"/>
      <c r="C1096" s="6"/>
      <c r="D1096" s="127"/>
    </row>
    <row r="1097" spans="1:4" x14ac:dyDescent="0.35">
      <c r="A1097" s="229"/>
      <c r="B1097" s="130"/>
      <c r="C1097" s="131"/>
      <c r="D1097" s="126"/>
    </row>
    <row r="1098" spans="1:4" x14ac:dyDescent="0.35">
      <c r="A1098" s="229"/>
      <c r="B1098" s="132"/>
      <c r="C1098" s="6"/>
      <c r="D1098" s="127"/>
    </row>
    <row r="1099" spans="1:4" x14ac:dyDescent="0.35">
      <c r="A1099" s="229"/>
      <c r="B1099" s="130"/>
      <c r="C1099" s="131"/>
      <c r="D1099" s="126"/>
    </row>
    <row r="1100" spans="1:4" x14ac:dyDescent="0.35">
      <c r="A1100" s="229"/>
      <c r="B1100" s="132"/>
      <c r="C1100" s="6"/>
      <c r="D1100" s="127"/>
    </row>
    <row r="1101" spans="1:4" x14ac:dyDescent="0.35">
      <c r="A1101" s="229"/>
      <c r="B1101" s="130"/>
      <c r="C1101" s="131"/>
      <c r="D1101" s="126"/>
    </row>
    <row r="1102" spans="1:4" x14ac:dyDescent="0.35">
      <c r="A1102" s="229"/>
      <c r="B1102" s="132"/>
      <c r="C1102" s="6"/>
      <c r="D1102" s="127"/>
    </row>
    <row r="1103" spans="1:4" x14ac:dyDescent="0.35">
      <c r="A1103" s="229"/>
      <c r="B1103" s="130"/>
      <c r="C1103" s="131"/>
      <c r="D1103" s="126"/>
    </row>
    <row r="1104" spans="1:4" x14ac:dyDescent="0.35">
      <c r="A1104" s="229"/>
      <c r="B1104" s="132"/>
      <c r="C1104" s="6"/>
      <c r="D1104" s="127"/>
    </row>
    <row r="1105" spans="1:4" x14ac:dyDescent="0.35">
      <c r="A1105" s="229"/>
      <c r="B1105" s="130"/>
      <c r="C1105" s="131"/>
      <c r="D1105" s="126"/>
    </row>
    <row r="1106" spans="1:4" x14ac:dyDescent="0.35">
      <c r="A1106" s="229"/>
      <c r="B1106" s="132"/>
      <c r="C1106" s="6"/>
      <c r="D1106" s="127"/>
    </row>
    <row r="1107" spans="1:4" x14ac:dyDescent="0.35">
      <c r="A1107" s="229"/>
      <c r="B1107" s="130"/>
      <c r="C1107" s="131"/>
      <c r="D1107" s="126"/>
    </row>
    <row r="1108" spans="1:4" x14ac:dyDescent="0.35">
      <c r="A1108" s="229"/>
      <c r="B1108" s="132"/>
      <c r="C1108" s="6"/>
      <c r="D1108" s="127"/>
    </row>
    <row r="1109" spans="1:4" x14ac:dyDescent="0.35">
      <c r="A1109" s="229"/>
      <c r="B1109" s="130"/>
      <c r="C1109" s="131"/>
      <c r="D1109" s="126"/>
    </row>
    <row r="1110" spans="1:4" x14ac:dyDescent="0.35">
      <c r="A1110" s="229"/>
      <c r="B1110" s="132"/>
      <c r="C1110" s="6"/>
      <c r="D1110" s="127"/>
    </row>
    <row r="1111" spans="1:4" x14ac:dyDescent="0.35">
      <c r="A1111" s="229"/>
      <c r="B1111" s="130"/>
      <c r="C1111" s="131"/>
      <c r="D1111" s="126"/>
    </row>
    <row r="1112" spans="1:4" x14ac:dyDescent="0.35">
      <c r="A1112" s="229"/>
      <c r="B1112" s="132"/>
      <c r="C1112" s="6"/>
      <c r="D1112" s="127"/>
    </row>
    <row r="1113" spans="1:4" x14ac:dyDescent="0.35">
      <c r="A1113" s="229"/>
      <c r="B1113" s="130"/>
      <c r="C1113" s="131"/>
      <c r="D1113" s="126"/>
    </row>
    <row r="1114" spans="1:4" x14ac:dyDescent="0.35">
      <c r="A1114" s="229"/>
      <c r="B1114" s="132"/>
      <c r="C1114" s="6"/>
      <c r="D1114" s="127"/>
    </row>
    <row r="1115" spans="1:4" x14ac:dyDescent="0.35">
      <c r="A1115" s="229"/>
      <c r="B1115" s="130"/>
      <c r="C1115" s="131"/>
      <c r="D1115" s="126"/>
    </row>
    <row r="1116" spans="1:4" x14ac:dyDescent="0.35">
      <c r="A1116" s="229"/>
      <c r="B1116" s="132"/>
      <c r="C1116" s="6"/>
      <c r="D1116" s="127"/>
    </row>
    <row r="1117" spans="1:4" x14ac:dyDescent="0.35">
      <c r="A1117" s="229"/>
      <c r="B1117" s="130"/>
      <c r="C1117" s="131"/>
      <c r="D1117" s="126"/>
    </row>
    <row r="1118" spans="1:4" x14ac:dyDescent="0.35">
      <c r="A1118" s="229"/>
      <c r="B1118" s="132"/>
      <c r="C1118" s="6"/>
      <c r="D1118" s="127"/>
    </row>
    <row r="1119" spans="1:4" x14ac:dyDescent="0.35">
      <c r="A1119" s="229"/>
      <c r="B1119" s="130"/>
      <c r="C1119" s="131"/>
      <c r="D1119" s="126"/>
    </row>
    <row r="1120" spans="1:4" x14ac:dyDescent="0.35">
      <c r="A1120" s="229"/>
      <c r="B1120" s="132"/>
      <c r="C1120" s="6"/>
      <c r="D1120" s="127"/>
    </row>
    <row r="1121" spans="1:4" x14ac:dyDescent="0.35">
      <c r="A1121" s="229"/>
      <c r="B1121" s="130"/>
      <c r="C1121" s="131"/>
      <c r="D1121" s="126"/>
    </row>
    <row r="1122" spans="1:4" x14ac:dyDescent="0.35">
      <c r="A1122" s="229"/>
      <c r="B1122" s="132"/>
      <c r="C1122" s="6"/>
      <c r="D1122" s="127"/>
    </row>
    <row r="1123" spans="1:4" x14ac:dyDescent="0.35">
      <c r="A1123" s="229"/>
      <c r="B1123" s="130"/>
      <c r="C1123" s="131"/>
      <c r="D1123" s="126"/>
    </row>
    <row r="1124" spans="1:4" x14ac:dyDescent="0.35">
      <c r="A1124" s="229"/>
      <c r="B1124" s="132"/>
      <c r="C1124" s="6"/>
      <c r="D1124" s="127"/>
    </row>
    <row r="1125" spans="1:4" x14ac:dyDescent="0.35">
      <c r="A1125" s="229"/>
      <c r="B1125" s="130"/>
      <c r="C1125" s="131"/>
      <c r="D1125" s="126"/>
    </row>
    <row r="1126" spans="1:4" x14ac:dyDescent="0.35">
      <c r="A1126" s="229"/>
      <c r="B1126" s="132"/>
      <c r="C1126" s="6"/>
      <c r="D1126" s="127"/>
    </row>
    <row r="1127" spans="1:4" x14ac:dyDescent="0.35">
      <c r="A1127" s="229"/>
      <c r="B1127" s="130"/>
      <c r="C1127" s="131"/>
      <c r="D1127" s="126"/>
    </row>
    <row r="1128" spans="1:4" x14ac:dyDescent="0.35">
      <c r="A1128" s="229"/>
      <c r="B1128" s="132"/>
      <c r="C1128" s="6"/>
      <c r="D1128" s="127"/>
    </row>
    <row r="1129" spans="1:4" x14ac:dyDescent="0.35">
      <c r="A1129" s="229"/>
      <c r="B1129" s="130"/>
      <c r="C1129" s="131"/>
      <c r="D1129" s="126"/>
    </row>
    <row r="1130" spans="1:4" x14ac:dyDescent="0.35">
      <c r="A1130" s="229"/>
      <c r="B1130" s="132"/>
      <c r="C1130" s="6"/>
      <c r="D1130" s="127"/>
    </row>
    <row r="1131" spans="1:4" x14ac:dyDescent="0.35">
      <c r="A1131" s="229"/>
      <c r="B1131" s="130"/>
      <c r="C1131" s="131"/>
      <c r="D1131" s="126"/>
    </row>
    <row r="1132" spans="1:4" x14ac:dyDescent="0.35">
      <c r="A1132" s="229"/>
      <c r="B1132" s="132"/>
      <c r="C1132" s="6"/>
      <c r="D1132" s="127"/>
    </row>
    <row r="1133" spans="1:4" x14ac:dyDescent="0.35">
      <c r="A1133" s="229"/>
      <c r="B1133" s="130"/>
      <c r="C1133" s="131"/>
      <c r="D1133" s="126"/>
    </row>
    <row r="1134" spans="1:4" x14ac:dyDescent="0.35">
      <c r="A1134" s="229"/>
      <c r="B1134" s="132"/>
      <c r="C1134" s="6"/>
      <c r="D1134" s="127"/>
    </row>
    <row r="1135" spans="1:4" x14ac:dyDescent="0.35">
      <c r="A1135" s="229"/>
      <c r="B1135" s="130"/>
      <c r="C1135" s="131"/>
      <c r="D1135" s="126"/>
    </row>
    <row r="1136" spans="1:4" x14ac:dyDescent="0.35">
      <c r="A1136" s="229"/>
      <c r="B1136" s="132"/>
      <c r="C1136" s="6"/>
      <c r="D1136" s="127"/>
    </row>
    <row r="1137" spans="1:4" x14ac:dyDescent="0.35">
      <c r="A1137" s="229"/>
      <c r="B1137" s="130"/>
      <c r="C1137" s="131"/>
      <c r="D1137" s="126"/>
    </row>
    <row r="1138" spans="1:4" x14ac:dyDescent="0.35">
      <c r="A1138" s="229"/>
      <c r="B1138" s="132"/>
      <c r="C1138" s="6"/>
      <c r="D1138" s="127"/>
    </row>
    <row r="1139" spans="1:4" x14ac:dyDescent="0.35">
      <c r="A1139" s="229"/>
      <c r="B1139" s="130"/>
      <c r="C1139" s="131"/>
      <c r="D1139" s="126"/>
    </row>
    <row r="1140" spans="1:4" x14ac:dyDescent="0.35">
      <c r="A1140" s="229"/>
      <c r="B1140" s="132"/>
      <c r="C1140" s="6"/>
      <c r="D1140" s="127"/>
    </row>
    <row r="1141" spans="1:4" x14ac:dyDescent="0.35">
      <c r="A1141" s="229"/>
      <c r="B1141" s="130"/>
      <c r="C1141" s="131"/>
      <c r="D1141" s="126"/>
    </row>
    <row r="1142" spans="1:4" x14ac:dyDescent="0.35">
      <c r="A1142" s="229"/>
      <c r="B1142" s="132"/>
      <c r="C1142" s="6"/>
      <c r="D1142" s="127"/>
    </row>
    <row r="1143" spans="1:4" x14ac:dyDescent="0.35">
      <c r="A1143" s="229"/>
      <c r="B1143" s="130"/>
      <c r="C1143" s="131"/>
      <c r="D1143" s="126"/>
    </row>
    <row r="1144" spans="1:4" x14ac:dyDescent="0.35">
      <c r="A1144" s="229"/>
      <c r="B1144" s="132"/>
      <c r="C1144" s="6"/>
      <c r="D1144" s="127"/>
    </row>
    <row r="1145" spans="1:4" x14ac:dyDescent="0.35">
      <c r="A1145" s="229"/>
      <c r="B1145" s="130"/>
      <c r="C1145" s="131"/>
      <c r="D1145" s="126"/>
    </row>
    <row r="1146" spans="1:4" x14ac:dyDescent="0.35">
      <c r="A1146" s="229"/>
      <c r="B1146" s="132"/>
      <c r="C1146" s="6"/>
      <c r="D1146" s="127"/>
    </row>
    <row r="1147" spans="1:4" x14ac:dyDescent="0.35">
      <c r="A1147" s="229"/>
      <c r="B1147" s="130"/>
      <c r="C1147" s="131"/>
      <c r="D1147" s="126"/>
    </row>
    <row r="1148" spans="1:4" x14ac:dyDescent="0.35">
      <c r="A1148" s="229"/>
      <c r="B1148" s="132"/>
      <c r="C1148" s="6"/>
      <c r="D1148" s="127"/>
    </row>
    <row r="1149" spans="1:4" x14ac:dyDescent="0.35">
      <c r="A1149" s="229"/>
      <c r="B1149" s="130"/>
      <c r="C1149" s="131"/>
      <c r="D1149" s="126"/>
    </row>
    <row r="1150" spans="1:4" x14ac:dyDescent="0.35">
      <c r="A1150" s="229"/>
      <c r="B1150" s="132"/>
      <c r="C1150" s="6"/>
      <c r="D1150" s="127"/>
    </row>
    <row r="1151" spans="1:4" x14ac:dyDescent="0.35">
      <c r="A1151" s="229"/>
      <c r="B1151" s="130"/>
      <c r="C1151" s="131"/>
      <c r="D1151" s="126"/>
    </row>
    <row r="1152" spans="1:4" x14ac:dyDescent="0.35">
      <c r="A1152" s="229"/>
      <c r="B1152" s="132"/>
      <c r="C1152" s="6"/>
      <c r="D1152" s="127"/>
    </row>
    <row r="1153" spans="1:4" x14ac:dyDescent="0.35">
      <c r="A1153" s="229"/>
      <c r="B1153" s="130"/>
      <c r="C1153" s="131"/>
      <c r="D1153" s="126"/>
    </row>
    <row r="1154" spans="1:4" x14ac:dyDescent="0.35">
      <c r="A1154" s="229"/>
      <c r="B1154" s="132"/>
      <c r="C1154" s="6"/>
      <c r="D1154" s="127"/>
    </row>
    <row r="1155" spans="1:4" x14ac:dyDescent="0.35">
      <c r="A1155" s="229"/>
      <c r="B1155" s="130"/>
      <c r="C1155" s="131"/>
      <c r="D1155" s="126"/>
    </row>
    <row r="1156" spans="1:4" x14ac:dyDescent="0.35">
      <c r="A1156" s="229"/>
      <c r="B1156" s="132"/>
      <c r="C1156" s="6"/>
      <c r="D1156" s="127"/>
    </row>
    <row r="1157" spans="1:4" x14ac:dyDescent="0.35">
      <c r="A1157" s="229"/>
      <c r="B1157" s="130"/>
      <c r="C1157" s="131"/>
      <c r="D1157" s="126"/>
    </row>
    <row r="1158" spans="1:4" x14ac:dyDescent="0.35">
      <c r="A1158" s="229"/>
      <c r="B1158" s="132"/>
      <c r="C1158" s="6"/>
      <c r="D1158" s="127"/>
    </row>
    <row r="1159" spans="1:4" x14ac:dyDescent="0.35">
      <c r="A1159" s="229"/>
      <c r="B1159" s="130"/>
      <c r="C1159" s="131"/>
      <c r="D1159" s="126"/>
    </row>
    <row r="1160" spans="1:4" x14ac:dyDescent="0.35">
      <c r="A1160" s="229"/>
      <c r="B1160" s="132"/>
      <c r="C1160" s="6"/>
      <c r="D1160" s="127"/>
    </row>
    <row r="1161" spans="1:4" x14ac:dyDescent="0.35">
      <c r="A1161" s="229"/>
      <c r="B1161" s="130"/>
      <c r="C1161" s="131"/>
      <c r="D1161" s="126"/>
    </row>
    <row r="1162" spans="1:4" x14ac:dyDescent="0.35">
      <c r="A1162" s="229"/>
      <c r="B1162" s="132"/>
      <c r="C1162" s="6"/>
      <c r="D1162" s="127"/>
    </row>
    <row r="1163" spans="1:4" x14ac:dyDescent="0.35">
      <c r="A1163" s="229"/>
      <c r="B1163" s="130"/>
      <c r="C1163" s="131"/>
      <c r="D1163" s="126"/>
    </row>
    <row r="1164" spans="1:4" x14ac:dyDescent="0.35">
      <c r="A1164" s="229"/>
      <c r="B1164" s="132"/>
      <c r="C1164" s="6"/>
      <c r="D1164" s="127"/>
    </row>
    <row r="1165" spans="1:4" x14ac:dyDescent="0.35">
      <c r="A1165" s="229"/>
      <c r="B1165" s="130"/>
      <c r="C1165" s="131"/>
      <c r="D1165" s="126"/>
    </row>
    <row r="1166" spans="1:4" x14ac:dyDescent="0.35">
      <c r="A1166" s="229"/>
      <c r="B1166" s="132"/>
      <c r="C1166" s="6"/>
      <c r="D1166" s="127"/>
    </row>
    <row r="1167" spans="1:4" x14ac:dyDescent="0.35">
      <c r="A1167" s="229"/>
      <c r="B1167" s="130"/>
      <c r="C1167" s="131"/>
      <c r="D1167" s="126"/>
    </row>
    <row r="1168" spans="1:4" x14ac:dyDescent="0.35">
      <c r="A1168" s="229"/>
      <c r="B1168" s="132"/>
      <c r="C1168" s="6"/>
      <c r="D1168" s="127"/>
    </row>
    <row r="1169" spans="1:4" x14ac:dyDescent="0.35">
      <c r="A1169" s="229"/>
      <c r="B1169" s="130"/>
      <c r="C1169" s="131"/>
      <c r="D1169" s="126"/>
    </row>
    <row r="1170" spans="1:4" x14ac:dyDescent="0.35">
      <c r="A1170" s="229"/>
      <c r="B1170" s="132"/>
      <c r="C1170" s="6"/>
      <c r="D1170" s="127"/>
    </row>
    <row r="1171" spans="1:4" x14ac:dyDescent="0.35">
      <c r="A1171" s="229"/>
      <c r="B1171" s="130"/>
      <c r="C1171" s="131"/>
      <c r="D1171" s="126"/>
    </row>
    <row r="1172" spans="1:4" x14ac:dyDescent="0.35">
      <c r="A1172" s="229"/>
      <c r="B1172" s="132"/>
      <c r="C1172" s="6"/>
      <c r="D1172" s="127"/>
    </row>
    <row r="1173" spans="1:4" x14ac:dyDescent="0.35">
      <c r="A1173" s="229"/>
      <c r="B1173" s="130"/>
      <c r="C1173" s="131"/>
      <c r="D1173" s="126"/>
    </row>
    <row r="1174" spans="1:4" x14ac:dyDescent="0.35">
      <c r="A1174" s="229"/>
      <c r="B1174" s="132"/>
      <c r="C1174" s="6"/>
      <c r="D1174" s="127"/>
    </row>
    <row r="1175" spans="1:4" x14ac:dyDescent="0.35">
      <c r="A1175" s="229"/>
      <c r="B1175" s="130"/>
      <c r="C1175" s="131"/>
      <c r="D1175" s="126"/>
    </row>
    <row r="1176" spans="1:4" x14ac:dyDescent="0.35">
      <c r="A1176" s="229"/>
      <c r="B1176" s="132"/>
      <c r="C1176" s="6"/>
      <c r="D1176" s="127"/>
    </row>
    <row r="1177" spans="1:4" x14ac:dyDescent="0.35">
      <c r="A1177" s="229"/>
      <c r="B1177" s="130"/>
      <c r="C1177" s="131"/>
      <c r="D1177" s="126"/>
    </row>
    <row r="1178" spans="1:4" x14ac:dyDescent="0.35">
      <c r="A1178" s="229"/>
      <c r="B1178" s="132"/>
      <c r="C1178" s="6"/>
      <c r="D1178" s="127"/>
    </row>
    <row r="1179" spans="1:4" x14ac:dyDescent="0.35">
      <c r="A1179" s="229"/>
      <c r="B1179" s="133"/>
      <c r="C1179" s="134"/>
      <c r="D1179" s="135"/>
    </row>
  </sheetData>
  <sheetProtection algorithmName="SHA-512" hashValue="JeCGQ2f+DgM9SoU0Y84YXcOaGwHG48LM9zMP7VTDqEZ/xD1G6eufBHqxNg80DfK1VHe+Z8gviKWrqqnhP0dyPQ==" saltValue="4iP2QFGnb7hIb1LZ1g2cQw==" spinCount="100000" sheet="1" objects="1" scenarios="1" selectLockedCells="1"/>
  <mergeCells count="3">
    <mergeCell ref="A1:C1"/>
    <mergeCell ref="B4:D4"/>
    <mergeCell ref="A2:D2"/>
  </mergeCells>
  <conditionalFormatting sqref="B6:B1179">
    <cfRule type="expression" dxfId="19" priority="1">
      <formula>OR(AND(#REF!="Yes", $B6="N/A"), AND(#REF!="No", OR($B6="Yes", $B6="No")))</formula>
    </cfRule>
    <cfRule type="expression" dxfId="18" priority="2">
      <formula>#REF!="Yes"</formula>
    </cfRule>
  </conditionalFormatting>
  <conditionalFormatting sqref="D6 C6:C1179">
    <cfRule type="expression" dxfId="17" priority="57">
      <formula>OR(AND(#REF!="Nurse Home Visitor (direct service)", $C6="N/A"), AND(OR(#REF!="Program Manager", #REF!="Nurse Supervisor", #REF!="Other"), OR($C6="Yes", $C6="No")))</formula>
    </cfRule>
    <cfRule type="expression" dxfId="16" priority="58">
      <formula>#REF!="Nurse Home Visitor (direct service)"</formula>
    </cfRule>
    <cfRule type="expression" dxfId="15" priority="59">
      <formula>OR(AND(C6="Yes", #REF!&lt;&gt;"Program Manager"), AND(C6="No", #REF!="Program Manager"))</formula>
    </cfRule>
  </conditionalFormatting>
  <dataValidations count="2">
    <dataValidation type="list" allowBlank="1" showInputMessage="1" showErrorMessage="1" sqref="C6:C1179 D6:D1048576" xr:uid="{4F0E4394-4597-4659-8E06-874F1B2F571B}">
      <formula1>"Yes,No"</formula1>
    </dataValidation>
    <dataValidation type="list" allowBlank="1" showInputMessage="1" showErrorMessage="1" sqref="B6:B1179" xr:uid="{FEC127D4-6CCF-4872-AE5D-6C5E19637C2F}">
      <formula1>"Yes, No"</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CBF3A-4422-4EFC-ABEA-8F6767A972EC}">
  <sheetPr codeName="Sheet5">
    <tabColor rgb="FFFFFF00"/>
  </sheetPr>
  <dimension ref="A1:H1179"/>
  <sheetViews>
    <sheetView topLeftCell="A4" workbookViewId="0">
      <selection activeCell="B6" sqref="B6"/>
    </sheetView>
  </sheetViews>
  <sheetFormatPr defaultColWidth="8.7265625" defaultRowHeight="14.5" x14ac:dyDescent="0.35"/>
  <cols>
    <col min="1" max="1" width="20.7265625" style="230" customWidth="1"/>
    <col min="2" max="3" width="23.81640625" style="4" bestFit="1" customWidth="1"/>
    <col min="4" max="4" width="23.81640625" style="4" customWidth="1"/>
    <col min="5" max="16384" width="8.7265625" style="4"/>
  </cols>
  <sheetData>
    <row r="1" spans="1:8" ht="20" x14ac:dyDescent="0.4">
      <c r="A1" s="248"/>
      <c r="B1" s="248"/>
      <c r="C1" s="248"/>
    </row>
    <row r="2" spans="1:8" ht="130.5" customHeight="1" x14ac:dyDescent="0.35">
      <c r="A2" s="250" t="s">
        <v>169</v>
      </c>
      <c r="B2" s="250"/>
      <c r="C2" s="250"/>
      <c r="D2" s="250"/>
    </row>
    <row r="3" spans="1:8" s="113" customFormat="1" ht="19" thickBot="1" x14ac:dyDescent="0.5">
      <c r="A3" s="111" t="s">
        <v>10</v>
      </c>
      <c r="B3" s="4"/>
      <c r="C3" s="203" t="s">
        <v>11</v>
      </c>
      <c r="D3" s="4"/>
      <c r="E3" s="4"/>
      <c r="F3" s="4"/>
      <c r="G3" s="4"/>
      <c r="H3" s="4"/>
    </row>
    <row r="4" spans="1:8" s="120" customFormat="1" ht="48" customHeight="1" thickBot="1" x14ac:dyDescent="0.4">
      <c r="A4" s="119" t="s">
        <v>18</v>
      </c>
      <c r="B4" s="249" t="s">
        <v>19</v>
      </c>
      <c r="C4" s="249"/>
      <c r="D4" s="249"/>
    </row>
    <row r="5" spans="1:8" s="118" customFormat="1" ht="120.75" customHeight="1" x14ac:dyDescent="0.35">
      <c r="A5" s="7" t="s">
        <v>12</v>
      </c>
      <c r="B5" s="121" t="s">
        <v>23</v>
      </c>
      <c r="C5" s="7" t="s">
        <v>24</v>
      </c>
      <c r="D5" s="121" t="s">
        <v>25</v>
      </c>
    </row>
    <row r="6" spans="1:8" x14ac:dyDescent="0.35">
      <c r="A6" s="229" t="e" cm="1" vm="1">
        <f t="array" ref="A6">_xlfn._xlws.FILTER(Fidelity!A4:A100, (Fidelity!D4:D100="Yes") * (Fidelity!E4:E100="Nurse Supervisor"))</f>
        <v>#VALUE!</v>
      </c>
      <c r="B6" s="122"/>
      <c r="C6" s="123"/>
      <c r="D6" s="123"/>
    </row>
    <row r="7" spans="1:8" x14ac:dyDescent="0.35">
      <c r="A7" s="229"/>
      <c r="B7" s="124"/>
      <c r="C7" s="125"/>
      <c r="D7" s="126"/>
    </row>
    <row r="8" spans="1:8" x14ac:dyDescent="0.35">
      <c r="A8" s="229"/>
      <c r="B8" s="122"/>
      <c r="C8" s="123"/>
      <c r="D8" s="127"/>
    </row>
    <row r="9" spans="1:8" x14ac:dyDescent="0.35">
      <c r="A9" s="229"/>
      <c r="B9" s="124"/>
      <c r="C9" s="125"/>
      <c r="D9" s="126"/>
    </row>
    <row r="10" spans="1:8" x14ac:dyDescent="0.35">
      <c r="A10" s="229"/>
      <c r="B10" s="122"/>
      <c r="C10" s="123"/>
      <c r="D10" s="127"/>
    </row>
    <row r="11" spans="1:8" x14ac:dyDescent="0.35">
      <c r="A11" s="229"/>
      <c r="B11" s="124"/>
      <c r="C11" s="125"/>
      <c r="D11" s="126"/>
    </row>
    <row r="12" spans="1:8" x14ac:dyDescent="0.35">
      <c r="A12" s="229"/>
      <c r="B12" s="122"/>
      <c r="C12" s="123"/>
      <c r="D12" s="127"/>
    </row>
    <row r="13" spans="1:8" x14ac:dyDescent="0.35">
      <c r="A13" s="229"/>
      <c r="B13" s="124"/>
      <c r="C13" s="125"/>
      <c r="D13" s="126"/>
    </row>
    <row r="14" spans="1:8" x14ac:dyDescent="0.35">
      <c r="A14" s="229"/>
      <c r="B14" s="122"/>
      <c r="C14" s="123"/>
      <c r="D14" s="127"/>
    </row>
    <row r="15" spans="1:8" x14ac:dyDescent="0.35">
      <c r="A15" s="229"/>
      <c r="B15" s="124"/>
      <c r="C15" s="125"/>
      <c r="D15" s="126"/>
    </row>
    <row r="16" spans="1:8" x14ac:dyDescent="0.35">
      <c r="A16" s="229"/>
      <c r="B16" s="122"/>
      <c r="C16" s="123"/>
      <c r="D16" s="127"/>
    </row>
    <row r="17" spans="1:4" x14ac:dyDescent="0.35">
      <c r="A17" s="229"/>
      <c r="B17" s="124"/>
      <c r="C17" s="125"/>
      <c r="D17" s="126"/>
    </row>
    <row r="18" spans="1:4" x14ac:dyDescent="0.35">
      <c r="A18" s="229"/>
      <c r="B18" s="122"/>
      <c r="C18" s="123"/>
      <c r="D18" s="127"/>
    </row>
    <row r="19" spans="1:4" x14ac:dyDescent="0.35">
      <c r="A19" s="229"/>
      <c r="B19" s="124"/>
      <c r="C19" s="125"/>
      <c r="D19" s="126"/>
    </row>
    <row r="20" spans="1:4" x14ac:dyDescent="0.35">
      <c r="A20" s="229"/>
      <c r="B20" s="122"/>
      <c r="C20" s="123"/>
      <c r="D20" s="127"/>
    </row>
    <row r="21" spans="1:4" x14ac:dyDescent="0.35">
      <c r="A21" s="229"/>
      <c r="B21" s="124"/>
      <c r="C21" s="125"/>
      <c r="D21" s="126"/>
    </row>
    <row r="22" spans="1:4" x14ac:dyDescent="0.35">
      <c r="A22" s="229"/>
      <c r="B22" s="122"/>
      <c r="C22" s="123"/>
      <c r="D22" s="127"/>
    </row>
    <row r="23" spans="1:4" x14ac:dyDescent="0.35">
      <c r="A23" s="229"/>
      <c r="B23" s="124"/>
      <c r="C23" s="125"/>
      <c r="D23" s="126"/>
    </row>
    <row r="24" spans="1:4" x14ac:dyDescent="0.35">
      <c r="A24" s="229"/>
      <c r="B24" s="122"/>
      <c r="C24" s="123"/>
      <c r="D24" s="127"/>
    </row>
    <row r="25" spans="1:4" x14ac:dyDescent="0.35">
      <c r="A25" s="229"/>
      <c r="B25" s="124"/>
      <c r="C25" s="125"/>
      <c r="D25" s="126"/>
    </row>
    <row r="26" spans="1:4" x14ac:dyDescent="0.35">
      <c r="A26" s="229"/>
      <c r="B26" s="122"/>
      <c r="C26" s="123"/>
      <c r="D26" s="127"/>
    </row>
    <row r="27" spans="1:4" x14ac:dyDescent="0.35">
      <c r="A27" s="229"/>
      <c r="B27" s="124"/>
      <c r="C27" s="125"/>
      <c r="D27" s="126"/>
    </row>
    <row r="28" spans="1:4" x14ac:dyDescent="0.35">
      <c r="A28" s="229"/>
      <c r="B28" s="122"/>
      <c r="C28" s="123"/>
      <c r="D28" s="127"/>
    </row>
    <row r="29" spans="1:4" x14ac:dyDescent="0.35">
      <c r="A29" s="229"/>
      <c r="B29" s="124"/>
      <c r="C29" s="125"/>
      <c r="D29" s="126"/>
    </row>
    <row r="30" spans="1:4" x14ac:dyDescent="0.35">
      <c r="A30" s="229"/>
      <c r="B30" s="122"/>
      <c r="C30" s="123"/>
      <c r="D30" s="127"/>
    </row>
    <row r="31" spans="1:4" x14ac:dyDescent="0.35">
      <c r="A31" s="229"/>
      <c r="B31" s="124"/>
      <c r="C31" s="125"/>
      <c r="D31" s="126"/>
    </row>
    <row r="32" spans="1:4" x14ac:dyDescent="0.35">
      <c r="A32" s="229"/>
      <c r="B32" s="122"/>
      <c r="C32" s="123"/>
      <c r="D32" s="127"/>
    </row>
    <row r="33" spans="1:4" x14ac:dyDescent="0.35">
      <c r="A33" s="229"/>
      <c r="B33" s="124"/>
      <c r="C33" s="125"/>
      <c r="D33" s="126"/>
    </row>
    <row r="34" spans="1:4" x14ac:dyDescent="0.35">
      <c r="A34" s="229"/>
      <c r="B34" s="122"/>
      <c r="C34" s="123"/>
      <c r="D34" s="127"/>
    </row>
    <row r="35" spans="1:4" x14ac:dyDescent="0.35">
      <c r="A35" s="229"/>
      <c r="B35" s="124"/>
      <c r="C35" s="125"/>
      <c r="D35" s="126"/>
    </row>
    <row r="36" spans="1:4" x14ac:dyDescent="0.35">
      <c r="A36" s="229"/>
      <c r="B36" s="122"/>
      <c r="C36" s="123"/>
      <c r="D36" s="127"/>
    </row>
    <row r="37" spans="1:4" x14ac:dyDescent="0.35">
      <c r="A37" s="229"/>
      <c r="B37" s="124"/>
      <c r="C37" s="125"/>
      <c r="D37" s="126"/>
    </row>
    <row r="38" spans="1:4" x14ac:dyDescent="0.35">
      <c r="A38" s="229"/>
      <c r="B38" s="122"/>
      <c r="C38" s="123"/>
      <c r="D38" s="127"/>
    </row>
    <row r="39" spans="1:4" x14ac:dyDescent="0.35">
      <c r="A39" s="229"/>
      <c r="B39" s="124"/>
      <c r="C39" s="125"/>
      <c r="D39" s="126"/>
    </row>
    <row r="40" spans="1:4" x14ac:dyDescent="0.35">
      <c r="A40" s="229"/>
      <c r="B40" s="122"/>
      <c r="C40" s="123"/>
      <c r="D40" s="127"/>
    </row>
    <row r="41" spans="1:4" x14ac:dyDescent="0.35">
      <c r="A41" s="229"/>
      <c r="B41" s="124"/>
      <c r="C41" s="125"/>
      <c r="D41" s="126"/>
    </row>
    <row r="42" spans="1:4" x14ac:dyDescent="0.35">
      <c r="A42" s="229"/>
      <c r="B42" s="122"/>
      <c r="C42" s="123"/>
      <c r="D42" s="127"/>
    </row>
    <row r="43" spans="1:4" x14ac:dyDescent="0.35">
      <c r="A43" s="229"/>
      <c r="B43" s="124"/>
      <c r="C43" s="125"/>
      <c r="D43" s="126"/>
    </row>
    <row r="44" spans="1:4" x14ac:dyDescent="0.35">
      <c r="A44" s="229"/>
      <c r="B44" s="122"/>
      <c r="C44" s="123"/>
      <c r="D44" s="127"/>
    </row>
    <row r="45" spans="1:4" x14ac:dyDescent="0.35">
      <c r="A45" s="229"/>
      <c r="B45" s="124"/>
      <c r="C45" s="125"/>
      <c r="D45" s="126"/>
    </row>
    <row r="46" spans="1:4" x14ac:dyDescent="0.35">
      <c r="A46" s="229"/>
      <c r="B46" s="122"/>
      <c r="C46" s="123"/>
      <c r="D46" s="127"/>
    </row>
    <row r="47" spans="1:4" x14ac:dyDescent="0.35">
      <c r="A47" s="229"/>
      <c r="B47" s="124"/>
      <c r="C47" s="125"/>
      <c r="D47" s="126"/>
    </row>
    <row r="48" spans="1:4" x14ac:dyDescent="0.35">
      <c r="A48" s="229"/>
      <c r="B48" s="122"/>
      <c r="C48" s="123"/>
      <c r="D48" s="127"/>
    </row>
    <row r="49" spans="1:4" x14ac:dyDescent="0.35">
      <c r="A49" s="229"/>
      <c r="B49" s="124"/>
      <c r="C49" s="125"/>
      <c r="D49" s="126"/>
    </row>
    <row r="50" spans="1:4" x14ac:dyDescent="0.35">
      <c r="A50" s="229"/>
      <c r="B50" s="122"/>
      <c r="C50" s="123"/>
      <c r="D50" s="127"/>
    </row>
    <row r="51" spans="1:4" x14ac:dyDescent="0.35">
      <c r="A51" s="229"/>
      <c r="B51" s="124"/>
      <c r="C51" s="125"/>
      <c r="D51" s="126"/>
    </row>
    <row r="52" spans="1:4" x14ac:dyDescent="0.35">
      <c r="A52" s="229"/>
      <c r="B52" s="122"/>
      <c r="C52" s="123"/>
      <c r="D52" s="127"/>
    </row>
    <row r="53" spans="1:4" x14ac:dyDescent="0.35">
      <c r="A53" s="229"/>
      <c r="B53" s="124"/>
      <c r="C53" s="125"/>
      <c r="D53" s="126"/>
    </row>
    <row r="54" spans="1:4" x14ac:dyDescent="0.35">
      <c r="A54" s="229"/>
      <c r="B54" s="122"/>
      <c r="C54" s="123"/>
      <c r="D54" s="127"/>
    </row>
    <row r="55" spans="1:4" x14ac:dyDescent="0.35">
      <c r="A55" s="229"/>
      <c r="B55" s="124"/>
      <c r="C55" s="125"/>
      <c r="D55" s="126"/>
    </row>
    <row r="56" spans="1:4" x14ac:dyDescent="0.35">
      <c r="A56" s="229"/>
      <c r="B56" s="122"/>
      <c r="C56" s="123"/>
      <c r="D56" s="127"/>
    </row>
    <row r="57" spans="1:4" x14ac:dyDescent="0.35">
      <c r="A57" s="229"/>
      <c r="B57" s="124"/>
      <c r="C57" s="125"/>
      <c r="D57" s="126"/>
    </row>
    <row r="58" spans="1:4" x14ac:dyDescent="0.35">
      <c r="A58" s="229"/>
      <c r="B58" s="122"/>
      <c r="C58" s="123"/>
      <c r="D58" s="127"/>
    </row>
    <row r="59" spans="1:4" x14ac:dyDescent="0.35">
      <c r="A59" s="229"/>
      <c r="B59" s="124"/>
      <c r="C59" s="125"/>
      <c r="D59" s="126"/>
    </row>
    <row r="60" spans="1:4" x14ac:dyDescent="0.35">
      <c r="A60" s="229"/>
      <c r="B60" s="122"/>
      <c r="C60" s="123"/>
      <c r="D60" s="127"/>
    </row>
    <row r="61" spans="1:4" x14ac:dyDescent="0.35">
      <c r="A61" s="229"/>
      <c r="B61" s="124"/>
      <c r="C61" s="125"/>
      <c r="D61" s="126"/>
    </row>
    <row r="62" spans="1:4" x14ac:dyDescent="0.35">
      <c r="A62" s="229"/>
      <c r="B62" s="122"/>
      <c r="C62" s="123"/>
      <c r="D62" s="127"/>
    </row>
    <row r="63" spans="1:4" x14ac:dyDescent="0.35">
      <c r="A63" s="229"/>
      <c r="B63" s="124"/>
      <c r="C63" s="125"/>
      <c r="D63" s="126"/>
    </row>
    <row r="64" spans="1:4" x14ac:dyDescent="0.35">
      <c r="A64" s="229"/>
      <c r="B64" s="122"/>
      <c r="C64" s="123"/>
      <c r="D64" s="127"/>
    </row>
    <row r="65" spans="1:4" x14ac:dyDescent="0.35">
      <c r="A65" s="229"/>
      <c r="B65" s="124"/>
      <c r="C65" s="125"/>
      <c r="D65" s="126"/>
    </row>
    <row r="66" spans="1:4" x14ac:dyDescent="0.35">
      <c r="A66" s="229"/>
      <c r="B66" s="122"/>
      <c r="C66" s="123"/>
      <c r="D66" s="127"/>
    </row>
    <row r="67" spans="1:4" x14ac:dyDescent="0.35">
      <c r="A67" s="229"/>
      <c r="B67" s="124"/>
      <c r="C67" s="125"/>
      <c r="D67" s="126"/>
    </row>
    <row r="68" spans="1:4" x14ac:dyDescent="0.35">
      <c r="A68" s="229"/>
      <c r="B68" s="122"/>
      <c r="C68" s="123"/>
      <c r="D68" s="127"/>
    </row>
    <row r="69" spans="1:4" x14ac:dyDescent="0.35">
      <c r="A69" s="229"/>
      <c r="B69" s="124"/>
      <c r="C69" s="125"/>
      <c r="D69" s="126"/>
    </row>
    <row r="70" spans="1:4" x14ac:dyDescent="0.35">
      <c r="A70" s="229"/>
      <c r="B70" s="122"/>
      <c r="C70" s="123"/>
      <c r="D70" s="127"/>
    </row>
    <row r="71" spans="1:4" x14ac:dyDescent="0.35">
      <c r="A71" s="229"/>
      <c r="B71" s="124"/>
      <c r="C71" s="125"/>
      <c r="D71" s="126"/>
    </row>
    <row r="72" spans="1:4" x14ac:dyDescent="0.35">
      <c r="A72" s="229"/>
      <c r="B72" s="122"/>
      <c r="C72" s="123"/>
      <c r="D72" s="127"/>
    </row>
    <row r="73" spans="1:4" x14ac:dyDescent="0.35">
      <c r="A73" s="229"/>
      <c r="B73" s="124"/>
      <c r="C73" s="125"/>
      <c r="D73" s="126"/>
    </row>
    <row r="74" spans="1:4" x14ac:dyDescent="0.35">
      <c r="A74" s="229"/>
      <c r="B74" s="122"/>
      <c r="C74" s="123"/>
      <c r="D74" s="127"/>
    </row>
    <row r="75" spans="1:4" x14ac:dyDescent="0.35">
      <c r="A75" s="229"/>
      <c r="B75" s="124"/>
      <c r="C75" s="125"/>
      <c r="D75" s="126"/>
    </row>
    <row r="76" spans="1:4" x14ac:dyDescent="0.35">
      <c r="A76" s="229"/>
      <c r="B76" s="122"/>
      <c r="C76" s="123"/>
      <c r="D76" s="127"/>
    </row>
    <row r="77" spans="1:4" x14ac:dyDescent="0.35">
      <c r="A77" s="229"/>
      <c r="B77" s="124"/>
      <c r="C77" s="125"/>
      <c r="D77" s="126"/>
    </row>
    <row r="78" spans="1:4" x14ac:dyDescent="0.35">
      <c r="A78" s="229"/>
      <c r="B78" s="122"/>
      <c r="C78" s="123"/>
      <c r="D78" s="127"/>
    </row>
    <row r="79" spans="1:4" x14ac:dyDescent="0.35">
      <c r="A79" s="229"/>
      <c r="B79" s="124"/>
      <c r="C79" s="125"/>
      <c r="D79" s="126"/>
    </row>
    <row r="80" spans="1:4" x14ac:dyDescent="0.35">
      <c r="A80" s="229"/>
      <c r="B80" s="122"/>
      <c r="C80" s="123"/>
      <c r="D80" s="127"/>
    </row>
    <row r="81" spans="1:4" x14ac:dyDescent="0.35">
      <c r="A81" s="229"/>
      <c r="B81" s="124"/>
      <c r="C81" s="125"/>
      <c r="D81" s="126"/>
    </row>
    <row r="82" spans="1:4" x14ac:dyDescent="0.35">
      <c r="A82" s="229"/>
      <c r="B82" s="122"/>
      <c r="C82" s="123"/>
      <c r="D82" s="127"/>
    </row>
    <row r="83" spans="1:4" x14ac:dyDescent="0.35">
      <c r="A83" s="229"/>
      <c r="B83" s="124"/>
      <c r="C83" s="125"/>
      <c r="D83" s="126"/>
    </row>
    <row r="84" spans="1:4" x14ac:dyDescent="0.35">
      <c r="A84" s="229"/>
      <c r="B84" s="122"/>
      <c r="C84" s="123"/>
      <c r="D84" s="127"/>
    </row>
    <row r="85" spans="1:4" x14ac:dyDescent="0.35">
      <c r="A85" s="229"/>
      <c r="B85" s="124"/>
      <c r="C85" s="125"/>
      <c r="D85" s="126"/>
    </row>
    <row r="86" spans="1:4" x14ac:dyDescent="0.35">
      <c r="A86" s="229"/>
      <c r="B86" s="122"/>
      <c r="C86" s="123"/>
      <c r="D86" s="127"/>
    </row>
    <row r="87" spans="1:4" x14ac:dyDescent="0.35">
      <c r="A87" s="229"/>
      <c r="B87" s="124"/>
      <c r="C87" s="125"/>
      <c r="D87" s="126"/>
    </row>
    <row r="88" spans="1:4" x14ac:dyDescent="0.35">
      <c r="A88" s="229"/>
      <c r="B88" s="122"/>
      <c r="C88" s="123"/>
      <c r="D88" s="127"/>
    </row>
    <row r="89" spans="1:4" x14ac:dyDescent="0.35">
      <c r="A89" s="229"/>
      <c r="B89" s="124"/>
      <c r="C89" s="125"/>
      <c r="D89" s="126"/>
    </row>
    <row r="90" spans="1:4" x14ac:dyDescent="0.35">
      <c r="A90" s="229"/>
      <c r="B90" s="122"/>
      <c r="C90" s="123"/>
      <c r="D90" s="127"/>
    </row>
    <row r="91" spans="1:4" x14ac:dyDescent="0.35">
      <c r="A91" s="229"/>
      <c r="B91" s="124"/>
      <c r="C91" s="125"/>
      <c r="D91" s="126"/>
    </row>
    <row r="92" spans="1:4" x14ac:dyDescent="0.35">
      <c r="A92" s="229"/>
      <c r="B92" s="122"/>
      <c r="C92" s="123"/>
      <c r="D92" s="127"/>
    </row>
    <row r="93" spans="1:4" x14ac:dyDescent="0.35">
      <c r="A93" s="229"/>
      <c r="B93" s="124"/>
      <c r="C93" s="125"/>
      <c r="D93" s="126"/>
    </row>
    <row r="94" spans="1:4" x14ac:dyDescent="0.35">
      <c r="A94" s="229"/>
      <c r="B94" s="122"/>
      <c r="C94" s="123"/>
      <c r="D94" s="127"/>
    </row>
    <row r="95" spans="1:4" x14ac:dyDescent="0.35">
      <c r="A95" s="229"/>
      <c r="B95" s="124"/>
      <c r="C95" s="125"/>
      <c r="D95" s="126"/>
    </row>
    <row r="96" spans="1:4" x14ac:dyDescent="0.35">
      <c r="A96" s="229"/>
      <c r="B96" s="122"/>
      <c r="C96" s="123"/>
      <c r="D96" s="127"/>
    </row>
    <row r="97" spans="1:4" x14ac:dyDescent="0.35">
      <c r="A97" s="229"/>
      <c r="B97" s="124"/>
      <c r="C97" s="125"/>
      <c r="D97" s="126"/>
    </row>
    <row r="98" spans="1:4" x14ac:dyDescent="0.35">
      <c r="A98" s="229"/>
      <c r="B98" s="122"/>
      <c r="C98" s="123"/>
      <c r="D98" s="127"/>
    </row>
    <row r="99" spans="1:4" x14ac:dyDescent="0.35">
      <c r="A99" s="229"/>
      <c r="B99" s="124"/>
      <c r="C99" s="125"/>
      <c r="D99" s="126"/>
    </row>
    <row r="100" spans="1:4" x14ac:dyDescent="0.35">
      <c r="A100" s="229"/>
      <c r="B100" s="122"/>
      <c r="C100" s="123"/>
      <c r="D100" s="127"/>
    </row>
    <row r="101" spans="1:4" x14ac:dyDescent="0.35">
      <c r="A101" s="229"/>
      <c r="B101" s="124"/>
      <c r="C101" s="125"/>
      <c r="D101" s="126"/>
    </row>
    <row r="102" spans="1:4" x14ac:dyDescent="0.35">
      <c r="A102" s="229"/>
      <c r="B102" s="122"/>
      <c r="C102" s="123"/>
      <c r="D102" s="127"/>
    </row>
    <row r="103" spans="1:4" x14ac:dyDescent="0.35">
      <c r="A103" s="229"/>
      <c r="B103" s="124"/>
      <c r="C103" s="125"/>
      <c r="D103" s="126"/>
    </row>
    <row r="104" spans="1:4" x14ac:dyDescent="0.35">
      <c r="A104" s="229"/>
      <c r="B104" s="122"/>
      <c r="C104" s="123"/>
      <c r="D104" s="127"/>
    </row>
    <row r="105" spans="1:4" x14ac:dyDescent="0.35">
      <c r="A105" s="229"/>
      <c r="B105" s="124"/>
      <c r="C105" s="125"/>
      <c r="D105" s="126"/>
    </row>
    <row r="106" spans="1:4" x14ac:dyDescent="0.35">
      <c r="A106" s="229"/>
      <c r="B106" s="122"/>
      <c r="C106" s="123"/>
      <c r="D106" s="127"/>
    </row>
    <row r="107" spans="1:4" x14ac:dyDescent="0.35">
      <c r="A107" s="229"/>
      <c r="B107" s="124"/>
      <c r="C107" s="125"/>
      <c r="D107" s="126"/>
    </row>
    <row r="108" spans="1:4" x14ac:dyDescent="0.35">
      <c r="A108" s="229"/>
      <c r="B108" s="122"/>
      <c r="C108" s="123"/>
      <c r="D108" s="127"/>
    </row>
    <row r="109" spans="1:4" x14ac:dyDescent="0.35">
      <c r="A109" s="229"/>
      <c r="B109" s="124"/>
      <c r="C109" s="125"/>
      <c r="D109" s="126"/>
    </row>
    <row r="110" spans="1:4" x14ac:dyDescent="0.35">
      <c r="A110" s="229"/>
      <c r="B110" s="122"/>
      <c r="C110" s="123"/>
      <c r="D110" s="127"/>
    </row>
    <row r="111" spans="1:4" x14ac:dyDescent="0.35">
      <c r="A111" s="229"/>
      <c r="B111" s="124"/>
      <c r="C111" s="125"/>
      <c r="D111" s="126"/>
    </row>
    <row r="112" spans="1:4" x14ac:dyDescent="0.35">
      <c r="A112" s="229"/>
      <c r="B112" s="122"/>
      <c r="C112" s="123"/>
      <c r="D112" s="127"/>
    </row>
    <row r="113" spans="1:4" x14ac:dyDescent="0.35">
      <c r="A113" s="229"/>
      <c r="B113" s="124"/>
      <c r="C113" s="125"/>
      <c r="D113" s="126"/>
    </row>
    <row r="114" spans="1:4" x14ac:dyDescent="0.35">
      <c r="A114" s="229"/>
      <c r="B114" s="122"/>
      <c r="C114" s="123"/>
      <c r="D114" s="127"/>
    </row>
    <row r="115" spans="1:4" x14ac:dyDescent="0.35">
      <c r="A115" s="229"/>
      <c r="B115" s="124"/>
      <c r="C115" s="125"/>
      <c r="D115" s="126"/>
    </row>
    <row r="116" spans="1:4" x14ac:dyDescent="0.35">
      <c r="A116" s="229"/>
      <c r="B116" s="122"/>
      <c r="C116" s="123"/>
      <c r="D116" s="127"/>
    </row>
    <row r="117" spans="1:4" x14ac:dyDescent="0.35">
      <c r="A117" s="229"/>
      <c r="B117" s="124"/>
      <c r="C117" s="125"/>
      <c r="D117" s="126"/>
    </row>
    <row r="118" spans="1:4" x14ac:dyDescent="0.35">
      <c r="A118" s="229"/>
      <c r="B118" s="122"/>
      <c r="C118" s="123"/>
      <c r="D118" s="127"/>
    </row>
    <row r="119" spans="1:4" x14ac:dyDescent="0.35">
      <c r="A119" s="229"/>
      <c r="B119" s="124"/>
      <c r="C119" s="125"/>
      <c r="D119" s="126"/>
    </row>
    <row r="120" spans="1:4" x14ac:dyDescent="0.35">
      <c r="A120" s="229"/>
      <c r="B120" s="122"/>
      <c r="C120" s="123"/>
      <c r="D120" s="127"/>
    </row>
    <row r="121" spans="1:4" x14ac:dyDescent="0.35">
      <c r="A121" s="229"/>
      <c r="B121" s="124"/>
      <c r="C121" s="125"/>
      <c r="D121" s="126"/>
    </row>
    <row r="122" spans="1:4" x14ac:dyDescent="0.35">
      <c r="A122" s="229"/>
      <c r="B122" s="122"/>
      <c r="C122" s="123"/>
      <c r="D122" s="127"/>
    </row>
    <row r="123" spans="1:4" x14ac:dyDescent="0.35">
      <c r="A123" s="229"/>
      <c r="B123" s="124"/>
      <c r="C123" s="125"/>
      <c r="D123" s="126"/>
    </row>
    <row r="124" spans="1:4" x14ac:dyDescent="0.35">
      <c r="A124" s="229"/>
      <c r="B124" s="122"/>
      <c r="C124" s="123"/>
      <c r="D124" s="127"/>
    </row>
    <row r="125" spans="1:4" x14ac:dyDescent="0.35">
      <c r="A125" s="229"/>
      <c r="B125" s="124"/>
      <c r="C125" s="125"/>
      <c r="D125" s="126"/>
    </row>
    <row r="126" spans="1:4" x14ac:dyDescent="0.35">
      <c r="A126" s="229"/>
      <c r="B126" s="122"/>
      <c r="C126" s="123"/>
      <c r="D126" s="127"/>
    </row>
    <row r="127" spans="1:4" x14ac:dyDescent="0.35">
      <c r="A127" s="229"/>
      <c r="B127" s="124"/>
      <c r="C127" s="125"/>
      <c r="D127" s="126"/>
    </row>
    <row r="128" spans="1:4" x14ac:dyDescent="0.35">
      <c r="A128" s="229"/>
      <c r="B128" s="122"/>
      <c r="C128" s="123"/>
      <c r="D128" s="127"/>
    </row>
    <row r="129" spans="1:4" x14ac:dyDescent="0.35">
      <c r="A129" s="229"/>
      <c r="B129" s="124"/>
      <c r="C129" s="125"/>
      <c r="D129" s="126"/>
    </row>
    <row r="130" spans="1:4" x14ac:dyDescent="0.35">
      <c r="A130" s="229"/>
      <c r="B130" s="122"/>
      <c r="C130" s="123"/>
      <c r="D130" s="127"/>
    </row>
    <row r="131" spans="1:4" x14ac:dyDescent="0.35">
      <c r="A131" s="229"/>
      <c r="B131" s="124"/>
      <c r="C131" s="125"/>
      <c r="D131" s="126"/>
    </row>
    <row r="132" spans="1:4" x14ac:dyDescent="0.35">
      <c r="A132" s="229"/>
      <c r="B132" s="122"/>
      <c r="C132" s="123"/>
      <c r="D132" s="127"/>
    </row>
    <row r="133" spans="1:4" x14ac:dyDescent="0.35">
      <c r="A133" s="229"/>
      <c r="B133" s="124"/>
      <c r="C133" s="125"/>
      <c r="D133" s="126"/>
    </row>
    <row r="134" spans="1:4" x14ac:dyDescent="0.35">
      <c r="A134" s="229"/>
      <c r="B134" s="122"/>
      <c r="C134" s="123"/>
      <c r="D134" s="127"/>
    </row>
    <row r="135" spans="1:4" x14ac:dyDescent="0.35">
      <c r="A135" s="229"/>
      <c r="B135" s="124"/>
      <c r="C135" s="125"/>
      <c r="D135" s="126"/>
    </row>
    <row r="136" spans="1:4" x14ac:dyDescent="0.35">
      <c r="A136" s="229"/>
      <c r="B136" s="122"/>
      <c r="C136" s="123"/>
      <c r="D136" s="127"/>
    </row>
    <row r="137" spans="1:4" x14ac:dyDescent="0.35">
      <c r="A137" s="229"/>
      <c r="B137" s="124"/>
      <c r="C137" s="125"/>
      <c r="D137" s="126"/>
    </row>
    <row r="138" spans="1:4" x14ac:dyDescent="0.35">
      <c r="A138" s="229"/>
      <c r="B138" s="122"/>
      <c r="C138" s="123"/>
      <c r="D138" s="127"/>
    </row>
    <row r="139" spans="1:4" x14ac:dyDescent="0.35">
      <c r="A139" s="229"/>
      <c r="B139" s="124"/>
      <c r="C139" s="125"/>
      <c r="D139" s="126"/>
    </row>
    <row r="140" spans="1:4" x14ac:dyDescent="0.35">
      <c r="A140" s="229"/>
      <c r="B140" s="122"/>
      <c r="C140" s="123"/>
      <c r="D140" s="127"/>
    </row>
    <row r="141" spans="1:4" x14ac:dyDescent="0.35">
      <c r="A141" s="229"/>
      <c r="B141" s="124"/>
      <c r="C141" s="125"/>
      <c r="D141" s="126"/>
    </row>
    <row r="142" spans="1:4" x14ac:dyDescent="0.35">
      <c r="A142" s="229"/>
      <c r="B142" s="122"/>
      <c r="C142" s="123"/>
      <c r="D142" s="127"/>
    </row>
    <row r="143" spans="1:4" x14ac:dyDescent="0.35">
      <c r="A143" s="229"/>
      <c r="B143" s="124"/>
      <c r="C143" s="125"/>
      <c r="D143" s="126"/>
    </row>
    <row r="144" spans="1:4" x14ac:dyDescent="0.35">
      <c r="A144" s="229"/>
      <c r="B144" s="122"/>
      <c r="C144" s="123"/>
      <c r="D144" s="127"/>
    </row>
    <row r="145" spans="1:4" x14ac:dyDescent="0.35">
      <c r="A145" s="229"/>
      <c r="B145" s="124"/>
      <c r="C145" s="125"/>
      <c r="D145" s="126"/>
    </row>
    <row r="146" spans="1:4" x14ac:dyDescent="0.35">
      <c r="A146" s="229"/>
      <c r="B146" s="122"/>
      <c r="C146" s="123"/>
      <c r="D146" s="127"/>
    </row>
    <row r="147" spans="1:4" x14ac:dyDescent="0.35">
      <c r="A147" s="229"/>
      <c r="B147" s="124"/>
      <c r="C147" s="125"/>
      <c r="D147" s="126"/>
    </row>
    <row r="148" spans="1:4" x14ac:dyDescent="0.35">
      <c r="A148" s="229"/>
      <c r="B148" s="122"/>
      <c r="C148" s="123"/>
      <c r="D148" s="127"/>
    </row>
    <row r="149" spans="1:4" x14ac:dyDescent="0.35">
      <c r="A149" s="229"/>
      <c r="B149" s="124"/>
      <c r="C149" s="125"/>
      <c r="D149" s="126"/>
    </row>
    <row r="150" spans="1:4" x14ac:dyDescent="0.35">
      <c r="A150" s="229"/>
      <c r="B150" s="122"/>
      <c r="C150" s="123"/>
      <c r="D150" s="127"/>
    </row>
    <row r="151" spans="1:4" x14ac:dyDescent="0.35">
      <c r="A151" s="229"/>
      <c r="B151" s="124"/>
      <c r="C151" s="125"/>
      <c r="D151" s="126"/>
    </row>
    <row r="152" spans="1:4" x14ac:dyDescent="0.35">
      <c r="A152" s="229"/>
      <c r="B152" s="122"/>
      <c r="C152" s="123"/>
      <c r="D152" s="127"/>
    </row>
    <row r="153" spans="1:4" x14ac:dyDescent="0.35">
      <c r="A153" s="229"/>
      <c r="B153" s="124"/>
      <c r="C153" s="125"/>
      <c r="D153" s="126"/>
    </row>
    <row r="154" spans="1:4" x14ac:dyDescent="0.35">
      <c r="A154" s="229"/>
      <c r="B154" s="122"/>
      <c r="C154" s="123"/>
      <c r="D154" s="127"/>
    </row>
    <row r="155" spans="1:4" x14ac:dyDescent="0.35">
      <c r="A155" s="229"/>
      <c r="B155" s="124"/>
      <c r="C155" s="125"/>
      <c r="D155" s="126"/>
    </row>
    <row r="156" spans="1:4" x14ac:dyDescent="0.35">
      <c r="A156" s="229"/>
      <c r="B156" s="122"/>
      <c r="C156" s="123"/>
      <c r="D156" s="127"/>
    </row>
    <row r="157" spans="1:4" x14ac:dyDescent="0.35">
      <c r="A157" s="229"/>
      <c r="B157" s="124"/>
      <c r="C157" s="125"/>
      <c r="D157" s="126"/>
    </row>
    <row r="158" spans="1:4" x14ac:dyDescent="0.35">
      <c r="A158" s="229"/>
      <c r="B158" s="122"/>
      <c r="C158" s="123"/>
      <c r="D158" s="127"/>
    </row>
    <row r="159" spans="1:4" x14ac:dyDescent="0.35">
      <c r="A159" s="229"/>
      <c r="B159" s="124"/>
      <c r="C159" s="125"/>
      <c r="D159" s="126"/>
    </row>
    <row r="160" spans="1:4" x14ac:dyDescent="0.35">
      <c r="A160" s="229"/>
      <c r="B160" s="122"/>
      <c r="C160" s="123"/>
      <c r="D160" s="127"/>
    </row>
    <row r="161" spans="1:4" x14ac:dyDescent="0.35">
      <c r="A161" s="229"/>
      <c r="B161" s="124"/>
      <c r="C161" s="125"/>
      <c r="D161" s="126"/>
    </row>
    <row r="162" spans="1:4" x14ac:dyDescent="0.35">
      <c r="A162" s="229"/>
      <c r="B162" s="122"/>
      <c r="C162" s="123"/>
      <c r="D162" s="127"/>
    </row>
    <row r="163" spans="1:4" x14ac:dyDescent="0.35">
      <c r="A163" s="229"/>
      <c r="B163" s="124"/>
      <c r="C163" s="125"/>
      <c r="D163" s="126"/>
    </row>
    <row r="164" spans="1:4" x14ac:dyDescent="0.35">
      <c r="A164" s="229"/>
      <c r="B164" s="122"/>
      <c r="C164" s="123"/>
      <c r="D164" s="127"/>
    </row>
    <row r="165" spans="1:4" x14ac:dyDescent="0.35">
      <c r="A165" s="229"/>
      <c r="B165" s="124"/>
      <c r="C165" s="125"/>
      <c r="D165" s="126"/>
    </row>
    <row r="166" spans="1:4" x14ac:dyDescent="0.35">
      <c r="A166" s="229"/>
      <c r="B166" s="122"/>
      <c r="C166" s="123"/>
      <c r="D166" s="127"/>
    </row>
    <row r="167" spans="1:4" x14ac:dyDescent="0.35">
      <c r="A167" s="229"/>
      <c r="B167" s="124"/>
      <c r="C167" s="125"/>
      <c r="D167" s="126"/>
    </row>
    <row r="168" spans="1:4" x14ac:dyDescent="0.35">
      <c r="A168" s="229"/>
      <c r="B168" s="122"/>
      <c r="C168" s="123"/>
      <c r="D168" s="127"/>
    </row>
    <row r="169" spans="1:4" x14ac:dyDescent="0.35">
      <c r="A169" s="229"/>
      <c r="B169" s="124"/>
      <c r="C169" s="125"/>
      <c r="D169" s="126"/>
    </row>
    <row r="170" spans="1:4" x14ac:dyDescent="0.35">
      <c r="A170" s="229"/>
      <c r="B170" s="122"/>
      <c r="C170" s="123"/>
      <c r="D170" s="127"/>
    </row>
    <row r="171" spans="1:4" x14ac:dyDescent="0.35">
      <c r="A171" s="229"/>
      <c r="B171" s="124"/>
      <c r="C171" s="125"/>
      <c r="D171" s="126"/>
    </row>
    <row r="172" spans="1:4" x14ac:dyDescent="0.35">
      <c r="A172" s="229"/>
      <c r="B172" s="122"/>
      <c r="C172" s="123"/>
      <c r="D172" s="127"/>
    </row>
    <row r="173" spans="1:4" x14ac:dyDescent="0.35">
      <c r="A173" s="229"/>
      <c r="B173" s="124"/>
      <c r="C173" s="125"/>
      <c r="D173" s="126"/>
    </row>
    <row r="174" spans="1:4" x14ac:dyDescent="0.35">
      <c r="A174" s="229"/>
      <c r="B174" s="122"/>
      <c r="C174" s="123"/>
      <c r="D174" s="127"/>
    </row>
    <row r="175" spans="1:4" x14ac:dyDescent="0.35">
      <c r="A175" s="229"/>
      <c r="B175" s="124"/>
      <c r="C175" s="125"/>
      <c r="D175" s="126"/>
    </row>
    <row r="176" spans="1:4" x14ac:dyDescent="0.35">
      <c r="A176" s="229"/>
      <c r="B176" s="122"/>
      <c r="C176" s="123"/>
      <c r="D176" s="127"/>
    </row>
    <row r="177" spans="1:4" x14ac:dyDescent="0.35">
      <c r="A177" s="229"/>
      <c r="B177" s="124"/>
      <c r="C177" s="125"/>
      <c r="D177" s="126"/>
    </row>
    <row r="178" spans="1:4" x14ac:dyDescent="0.35">
      <c r="A178" s="229"/>
      <c r="B178" s="122"/>
      <c r="C178" s="123"/>
      <c r="D178" s="127"/>
    </row>
    <row r="179" spans="1:4" x14ac:dyDescent="0.35">
      <c r="A179" s="229"/>
      <c r="B179" s="124"/>
      <c r="C179" s="125"/>
      <c r="D179" s="126"/>
    </row>
    <row r="180" spans="1:4" x14ac:dyDescent="0.35">
      <c r="A180" s="229"/>
      <c r="B180" s="122"/>
      <c r="C180" s="123"/>
      <c r="D180" s="127"/>
    </row>
    <row r="181" spans="1:4" x14ac:dyDescent="0.35">
      <c r="A181" s="229"/>
      <c r="B181" s="124"/>
      <c r="C181" s="125"/>
      <c r="D181" s="126"/>
    </row>
    <row r="182" spans="1:4" x14ac:dyDescent="0.35">
      <c r="A182" s="229"/>
      <c r="B182" s="122"/>
      <c r="C182" s="123"/>
      <c r="D182" s="127"/>
    </row>
    <row r="183" spans="1:4" x14ac:dyDescent="0.35">
      <c r="A183" s="229"/>
      <c r="B183" s="124"/>
      <c r="C183" s="125"/>
      <c r="D183" s="126"/>
    </row>
    <row r="184" spans="1:4" x14ac:dyDescent="0.35">
      <c r="A184" s="229"/>
      <c r="B184" s="122"/>
      <c r="C184" s="123"/>
      <c r="D184" s="127"/>
    </row>
    <row r="185" spans="1:4" x14ac:dyDescent="0.35">
      <c r="A185" s="229"/>
      <c r="B185" s="124"/>
      <c r="C185" s="125"/>
      <c r="D185" s="126"/>
    </row>
    <row r="186" spans="1:4" x14ac:dyDescent="0.35">
      <c r="A186" s="229"/>
      <c r="B186" s="122"/>
      <c r="C186" s="123"/>
      <c r="D186" s="127"/>
    </row>
    <row r="187" spans="1:4" x14ac:dyDescent="0.35">
      <c r="A187" s="229"/>
      <c r="B187" s="124"/>
      <c r="C187" s="125"/>
      <c r="D187" s="126"/>
    </row>
    <row r="188" spans="1:4" x14ac:dyDescent="0.35">
      <c r="A188" s="229"/>
      <c r="B188" s="122"/>
      <c r="C188" s="123"/>
      <c r="D188" s="127"/>
    </row>
    <row r="189" spans="1:4" x14ac:dyDescent="0.35">
      <c r="A189" s="229"/>
      <c r="B189" s="124"/>
      <c r="C189" s="125"/>
      <c r="D189" s="126"/>
    </row>
    <row r="190" spans="1:4" x14ac:dyDescent="0.35">
      <c r="A190" s="229"/>
      <c r="B190" s="122"/>
      <c r="C190" s="123"/>
      <c r="D190" s="127"/>
    </row>
    <row r="191" spans="1:4" x14ac:dyDescent="0.35">
      <c r="A191" s="229"/>
      <c r="B191" s="124"/>
      <c r="C191" s="125"/>
      <c r="D191" s="126"/>
    </row>
    <row r="192" spans="1:4" x14ac:dyDescent="0.35">
      <c r="A192" s="229"/>
      <c r="B192" s="122"/>
      <c r="C192" s="123"/>
      <c r="D192" s="127"/>
    </row>
    <row r="193" spans="1:4" x14ac:dyDescent="0.35">
      <c r="A193" s="229"/>
      <c r="B193" s="124"/>
      <c r="C193" s="125"/>
      <c r="D193" s="126"/>
    </row>
    <row r="194" spans="1:4" x14ac:dyDescent="0.35">
      <c r="A194" s="229"/>
      <c r="B194" s="122"/>
      <c r="C194" s="123"/>
      <c r="D194" s="127"/>
    </row>
    <row r="195" spans="1:4" x14ac:dyDescent="0.35">
      <c r="A195" s="229"/>
      <c r="B195" s="124"/>
      <c r="C195" s="125"/>
      <c r="D195" s="126"/>
    </row>
    <row r="196" spans="1:4" x14ac:dyDescent="0.35">
      <c r="A196" s="229"/>
      <c r="B196" s="122"/>
      <c r="C196" s="123"/>
      <c r="D196" s="127"/>
    </row>
    <row r="197" spans="1:4" x14ac:dyDescent="0.35">
      <c r="A197" s="229"/>
      <c r="B197" s="124"/>
      <c r="C197" s="125"/>
      <c r="D197" s="126"/>
    </row>
    <row r="198" spans="1:4" x14ac:dyDescent="0.35">
      <c r="A198" s="229"/>
      <c r="B198" s="122"/>
      <c r="C198" s="123"/>
      <c r="D198" s="127"/>
    </row>
    <row r="199" spans="1:4" ht="15" thickBot="1" x14ac:dyDescent="0.4">
      <c r="A199" s="229"/>
      <c r="B199" s="124"/>
      <c r="C199" s="125"/>
      <c r="D199" s="126"/>
    </row>
    <row r="200" spans="1:4" x14ac:dyDescent="0.35">
      <c r="A200" s="229"/>
      <c r="B200" s="128"/>
      <c r="C200" s="129"/>
      <c r="D200" s="127"/>
    </row>
    <row r="201" spans="1:4" x14ac:dyDescent="0.35">
      <c r="A201" s="229"/>
      <c r="B201" s="130"/>
      <c r="C201" s="131"/>
      <c r="D201" s="126"/>
    </row>
    <row r="202" spans="1:4" x14ac:dyDescent="0.35">
      <c r="A202" s="229"/>
      <c r="B202" s="132"/>
      <c r="C202" s="6"/>
      <c r="D202" s="127"/>
    </row>
    <row r="203" spans="1:4" x14ac:dyDescent="0.35">
      <c r="A203" s="229"/>
      <c r="B203" s="130"/>
      <c r="C203" s="131"/>
      <c r="D203" s="126"/>
    </row>
    <row r="204" spans="1:4" x14ac:dyDescent="0.35">
      <c r="A204" s="229"/>
      <c r="B204" s="132"/>
      <c r="C204" s="6"/>
      <c r="D204" s="127"/>
    </row>
    <row r="205" spans="1:4" x14ac:dyDescent="0.35">
      <c r="A205" s="229"/>
      <c r="B205" s="130"/>
      <c r="C205" s="131"/>
      <c r="D205" s="126"/>
    </row>
    <row r="206" spans="1:4" x14ac:dyDescent="0.35">
      <c r="A206" s="229"/>
      <c r="B206" s="132"/>
      <c r="C206" s="6"/>
      <c r="D206" s="127"/>
    </row>
    <row r="207" spans="1:4" x14ac:dyDescent="0.35">
      <c r="A207" s="229"/>
      <c r="B207" s="130"/>
      <c r="C207" s="131"/>
      <c r="D207" s="126"/>
    </row>
    <row r="208" spans="1:4" x14ac:dyDescent="0.35">
      <c r="A208" s="229"/>
      <c r="B208" s="132"/>
      <c r="C208" s="6"/>
      <c r="D208" s="127"/>
    </row>
    <row r="209" spans="1:4" x14ac:dyDescent="0.35">
      <c r="A209" s="229"/>
      <c r="B209" s="130"/>
      <c r="C209" s="131"/>
      <c r="D209" s="126"/>
    </row>
    <row r="210" spans="1:4" x14ac:dyDescent="0.35">
      <c r="A210" s="229"/>
      <c r="B210" s="132"/>
      <c r="C210" s="6"/>
      <c r="D210" s="127"/>
    </row>
    <row r="211" spans="1:4" x14ac:dyDescent="0.35">
      <c r="A211" s="229"/>
      <c r="B211" s="130"/>
      <c r="C211" s="131"/>
      <c r="D211" s="126"/>
    </row>
    <row r="212" spans="1:4" x14ac:dyDescent="0.35">
      <c r="A212" s="229"/>
      <c r="B212" s="132"/>
      <c r="C212" s="6"/>
      <c r="D212" s="127"/>
    </row>
    <row r="213" spans="1:4" x14ac:dyDescent="0.35">
      <c r="A213" s="229"/>
      <c r="B213" s="130"/>
      <c r="C213" s="131"/>
      <c r="D213" s="126"/>
    </row>
    <row r="214" spans="1:4" x14ac:dyDescent="0.35">
      <c r="A214" s="229"/>
      <c r="B214" s="132"/>
      <c r="C214" s="6"/>
      <c r="D214" s="127"/>
    </row>
    <row r="215" spans="1:4" x14ac:dyDescent="0.35">
      <c r="A215" s="229"/>
      <c r="B215" s="130"/>
      <c r="C215" s="131"/>
      <c r="D215" s="126"/>
    </row>
    <row r="216" spans="1:4" x14ac:dyDescent="0.35">
      <c r="A216" s="229"/>
      <c r="B216" s="132"/>
      <c r="C216" s="6"/>
      <c r="D216" s="127"/>
    </row>
    <row r="217" spans="1:4" x14ac:dyDescent="0.35">
      <c r="A217" s="229"/>
      <c r="B217" s="130"/>
      <c r="C217" s="131"/>
      <c r="D217" s="126"/>
    </row>
    <row r="218" spans="1:4" x14ac:dyDescent="0.35">
      <c r="A218" s="229"/>
      <c r="B218" s="132"/>
      <c r="C218" s="6"/>
      <c r="D218" s="127"/>
    </row>
    <row r="219" spans="1:4" x14ac:dyDescent="0.35">
      <c r="A219" s="229"/>
      <c r="B219" s="130"/>
      <c r="C219" s="131"/>
      <c r="D219" s="126"/>
    </row>
    <row r="220" spans="1:4" x14ac:dyDescent="0.35">
      <c r="A220" s="229"/>
      <c r="B220" s="132"/>
      <c r="C220" s="6"/>
      <c r="D220" s="127"/>
    </row>
    <row r="221" spans="1:4" x14ac:dyDescent="0.35">
      <c r="A221" s="229"/>
      <c r="B221" s="130"/>
      <c r="C221" s="131"/>
      <c r="D221" s="126"/>
    </row>
    <row r="222" spans="1:4" x14ac:dyDescent="0.35">
      <c r="A222" s="229"/>
      <c r="B222" s="132"/>
      <c r="C222" s="6"/>
      <c r="D222" s="127"/>
    </row>
    <row r="223" spans="1:4" x14ac:dyDescent="0.35">
      <c r="A223" s="229"/>
      <c r="B223" s="130"/>
      <c r="C223" s="131"/>
      <c r="D223" s="126"/>
    </row>
    <row r="224" spans="1:4" x14ac:dyDescent="0.35">
      <c r="A224" s="229"/>
      <c r="B224" s="132"/>
      <c r="C224" s="6"/>
      <c r="D224" s="127"/>
    </row>
    <row r="225" spans="1:4" x14ac:dyDescent="0.35">
      <c r="A225" s="229"/>
      <c r="B225" s="130"/>
      <c r="C225" s="131"/>
      <c r="D225" s="126"/>
    </row>
    <row r="226" spans="1:4" x14ac:dyDescent="0.35">
      <c r="A226" s="229"/>
      <c r="B226" s="132"/>
      <c r="C226" s="6"/>
      <c r="D226" s="127"/>
    </row>
    <row r="227" spans="1:4" x14ac:dyDescent="0.35">
      <c r="A227" s="229"/>
      <c r="B227" s="130"/>
      <c r="C227" s="131"/>
      <c r="D227" s="126"/>
    </row>
    <row r="228" spans="1:4" x14ac:dyDescent="0.35">
      <c r="A228" s="229"/>
      <c r="B228" s="132"/>
      <c r="C228" s="6"/>
      <c r="D228" s="127"/>
    </row>
    <row r="229" spans="1:4" x14ac:dyDescent="0.35">
      <c r="A229" s="229"/>
      <c r="B229" s="130"/>
      <c r="C229" s="131"/>
      <c r="D229" s="126"/>
    </row>
    <row r="230" spans="1:4" x14ac:dyDescent="0.35">
      <c r="A230" s="229"/>
      <c r="B230" s="132"/>
      <c r="C230" s="6"/>
      <c r="D230" s="127"/>
    </row>
    <row r="231" spans="1:4" x14ac:dyDescent="0.35">
      <c r="A231" s="229"/>
      <c r="B231" s="130"/>
      <c r="C231" s="131"/>
      <c r="D231" s="126"/>
    </row>
    <row r="232" spans="1:4" x14ac:dyDescent="0.35">
      <c r="A232" s="229"/>
      <c r="B232" s="132"/>
      <c r="C232" s="6"/>
      <c r="D232" s="127"/>
    </row>
    <row r="233" spans="1:4" x14ac:dyDescent="0.35">
      <c r="A233" s="229"/>
      <c r="B233" s="130"/>
      <c r="C233" s="131"/>
      <c r="D233" s="126"/>
    </row>
    <row r="234" spans="1:4" x14ac:dyDescent="0.35">
      <c r="A234" s="229"/>
      <c r="B234" s="132"/>
      <c r="C234" s="6"/>
      <c r="D234" s="127"/>
    </row>
    <row r="235" spans="1:4" x14ac:dyDescent="0.35">
      <c r="A235" s="229"/>
      <c r="B235" s="130"/>
      <c r="C235" s="131"/>
      <c r="D235" s="126"/>
    </row>
    <row r="236" spans="1:4" x14ac:dyDescent="0.35">
      <c r="A236" s="229"/>
      <c r="B236" s="132"/>
      <c r="C236" s="6"/>
      <c r="D236" s="127"/>
    </row>
    <row r="237" spans="1:4" x14ac:dyDescent="0.35">
      <c r="A237" s="229"/>
      <c r="B237" s="130"/>
      <c r="C237" s="131"/>
      <c r="D237" s="126"/>
    </row>
    <row r="238" spans="1:4" x14ac:dyDescent="0.35">
      <c r="A238" s="229"/>
      <c r="B238" s="132"/>
      <c r="C238" s="6"/>
      <c r="D238" s="127"/>
    </row>
    <row r="239" spans="1:4" x14ac:dyDescent="0.35">
      <c r="A239" s="229"/>
      <c r="B239" s="130"/>
      <c r="C239" s="131"/>
      <c r="D239" s="126"/>
    </row>
    <row r="240" spans="1:4" x14ac:dyDescent="0.35">
      <c r="A240" s="229"/>
      <c r="B240" s="132"/>
      <c r="C240" s="6"/>
      <c r="D240" s="127"/>
    </row>
    <row r="241" spans="1:4" x14ac:dyDescent="0.35">
      <c r="A241" s="229"/>
      <c r="B241" s="130"/>
      <c r="C241" s="131"/>
      <c r="D241" s="126"/>
    </row>
    <row r="242" spans="1:4" x14ac:dyDescent="0.35">
      <c r="A242" s="229"/>
      <c r="B242" s="132"/>
      <c r="C242" s="6"/>
      <c r="D242" s="127"/>
    </row>
    <row r="243" spans="1:4" x14ac:dyDescent="0.35">
      <c r="A243" s="229"/>
      <c r="B243" s="130"/>
      <c r="C243" s="131"/>
      <c r="D243" s="126"/>
    </row>
    <row r="244" spans="1:4" x14ac:dyDescent="0.35">
      <c r="A244" s="229"/>
      <c r="B244" s="132"/>
      <c r="C244" s="6"/>
      <c r="D244" s="127"/>
    </row>
    <row r="245" spans="1:4" x14ac:dyDescent="0.35">
      <c r="A245" s="229"/>
      <c r="B245" s="130"/>
      <c r="C245" s="131"/>
      <c r="D245" s="126"/>
    </row>
    <row r="246" spans="1:4" x14ac:dyDescent="0.35">
      <c r="A246" s="229"/>
      <c r="B246" s="132"/>
      <c r="C246" s="6"/>
      <c r="D246" s="127"/>
    </row>
    <row r="247" spans="1:4" x14ac:dyDescent="0.35">
      <c r="A247" s="229"/>
      <c r="B247" s="130"/>
      <c r="C247" s="131"/>
      <c r="D247" s="126"/>
    </row>
    <row r="248" spans="1:4" x14ac:dyDescent="0.35">
      <c r="A248" s="229"/>
      <c r="B248" s="132"/>
      <c r="C248" s="6"/>
      <c r="D248" s="127"/>
    </row>
    <row r="249" spans="1:4" x14ac:dyDescent="0.35">
      <c r="A249" s="229"/>
      <c r="B249" s="130"/>
      <c r="C249" s="131"/>
      <c r="D249" s="126"/>
    </row>
    <row r="250" spans="1:4" x14ac:dyDescent="0.35">
      <c r="A250" s="229"/>
      <c r="B250" s="132"/>
      <c r="C250" s="6"/>
      <c r="D250" s="127"/>
    </row>
    <row r="251" spans="1:4" x14ac:dyDescent="0.35">
      <c r="A251" s="229"/>
      <c r="B251" s="130"/>
      <c r="C251" s="131"/>
      <c r="D251" s="126"/>
    </row>
    <row r="252" spans="1:4" x14ac:dyDescent="0.35">
      <c r="A252" s="229"/>
      <c r="B252" s="132"/>
      <c r="C252" s="6"/>
      <c r="D252" s="127"/>
    </row>
    <row r="253" spans="1:4" x14ac:dyDescent="0.35">
      <c r="A253" s="229"/>
      <c r="B253" s="130"/>
      <c r="C253" s="131"/>
      <c r="D253" s="126"/>
    </row>
    <row r="254" spans="1:4" x14ac:dyDescent="0.35">
      <c r="A254" s="229"/>
      <c r="B254" s="132"/>
      <c r="C254" s="6"/>
      <c r="D254" s="127"/>
    </row>
    <row r="255" spans="1:4" x14ac:dyDescent="0.35">
      <c r="A255" s="229"/>
      <c r="B255" s="130"/>
      <c r="C255" s="131"/>
      <c r="D255" s="126"/>
    </row>
    <row r="256" spans="1:4" x14ac:dyDescent="0.35">
      <c r="A256" s="229"/>
      <c r="B256" s="132"/>
      <c r="C256" s="6"/>
      <c r="D256" s="127"/>
    </row>
    <row r="257" spans="1:4" x14ac:dyDescent="0.35">
      <c r="A257" s="229"/>
      <c r="B257" s="130"/>
      <c r="C257" s="131"/>
      <c r="D257" s="126"/>
    </row>
    <row r="258" spans="1:4" x14ac:dyDescent="0.35">
      <c r="A258" s="229"/>
      <c r="B258" s="132"/>
      <c r="C258" s="6"/>
      <c r="D258" s="127"/>
    </row>
    <row r="259" spans="1:4" x14ac:dyDescent="0.35">
      <c r="A259" s="229"/>
      <c r="B259" s="130"/>
      <c r="C259" s="131"/>
      <c r="D259" s="126"/>
    </row>
    <row r="260" spans="1:4" x14ac:dyDescent="0.35">
      <c r="A260" s="229"/>
      <c r="B260" s="132"/>
      <c r="C260" s="6"/>
      <c r="D260" s="127"/>
    </row>
    <row r="261" spans="1:4" x14ac:dyDescent="0.35">
      <c r="A261" s="229"/>
      <c r="B261" s="130"/>
      <c r="C261" s="131"/>
      <c r="D261" s="126"/>
    </row>
    <row r="262" spans="1:4" x14ac:dyDescent="0.35">
      <c r="A262" s="229"/>
      <c r="B262" s="132"/>
      <c r="C262" s="6"/>
      <c r="D262" s="127"/>
    </row>
    <row r="263" spans="1:4" x14ac:dyDescent="0.35">
      <c r="A263" s="229"/>
      <c r="B263" s="130"/>
      <c r="C263" s="131"/>
      <c r="D263" s="126"/>
    </row>
    <row r="264" spans="1:4" x14ac:dyDescent="0.35">
      <c r="A264" s="229"/>
      <c r="B264" s="132"/>
      <c r="C264" s="6"/>
      <c r="D264" s="127"/>
    </row>
    <row r="265" spans="1:4" x14ac:dyDescent="0.35">
      <c r="A265" s="229"/>
      <c r="B265" s="130"/>
      <c r="C265" s="131"/>
      <c r="D265" s="126"/>
    </row>
    <row r="266" spans="1:4" x14ac:dyDescent="0.35">
      <c r="A266" s="229"/>
      <c r="B266" s="132"/>
      <c r="C266" s="6"/>
      <c r="D266" s="127"/>
    </row>
    <row r="267" spans="1:4" x14ac:dyDescent="0.35">
      <c r="A267" s="229"/>
      <c r="B267" s="130"/>
      <c r="C267" s="131"/>
      <c r="D267" s="126"/>
    </row>
    <row r="268" spans="1:4" x14ac:dyDescent="0.35">
      <c r="A268" s="229"/>
      <c r="B268" s="132"/>
      <c r="C268" s="6"/>
      <c r="D268" s="127"/>
    </row>
    <row r="269" spans="1:4" x14ac:dyDescent="0.35">
      <c r="A269" s="229"/>
      <c r="B269" s="130"/>
      <c r="C269" s="131"/>
      <c r="D269" s="126"/>
    </row>
    <row r="270" spans="1:4" x14ac:dyDescent="0.35">
      <c r="A270" s="229"/>
      <c r="B270" s="132"/>
      <c r="C270" s="6"/>
      <c r="D270" s="127"/>
    </row>
    <row r="271" spans="1:4" x14ac:dyDescent="0.35">
      <c r="A271" s="229"/>
      <c r="B271" s="130"/>
      <c r="C271" s="131"/>
      <c r="D271" s="126"/>
    </row>
    <row r="272" spans="1:4" x14ac:dyDescent="0.35">
      <c r="A272" s="229"/>
      <c r="B272" s="132"/>
      <c r="C272" s="6"/>
      <c r="D272" s="127"/>
    </row>
    <row r="273" spans="1:4" x14ac:dyDescent="0.35">
      <c r="A273" s="229"/>
      <c r="B273" s="130"/>
      <c r="C273" s="131"/>
      <c r="D273" s="126"/>
    </row>
    <row r="274" spans="1:4" x14ac:dyDescent="0.35">
      <c r="A274" s="229"/>
      <c r="B274" s="132"/>
      <c r="C274" s="6"/>
      <c r="D274" s="127"/>
    </row>
    <row r="275" spans="1:4" x14ac:dyDescent="0.35">
      <c r="A275" s="229"/>
      <c r="B275" s="130"/>
      <c r="C275" s="131"/>
      <c r="D275" s="126"/>
    </row>
    <row r="276" spans="1:4" x14ac:dyDescent="0.35">
      <c r="A276" s="229"/>
      <c r="B276" s="132"/>
      <c r="C276" s="6"/>
      <c r="D276" s="127"/>
    </row>
    <row r="277" spans="1:4" x14ac:dyDescent="0.35">
      <c r="A277" s="229"/>
      <c r="B277" s="130"/>
      <c r="C277" s="131"/>
      <c r="D277" s="126"/>
    </row>
    <row r="278" spans="1:4" x14ac:dyDescent="0.35">
      <c r="A278" s="229"/>
      <c r="B278" s="132"/>
      <c r="C278" s="6"/>
      <c r="D278" s="127"/>
    </row>
    <row r="279" spans="1:4" x14ac:dyDescent="0.35">
      <c r="A279" s="229"/>
      <c r="B279" s="130"/>
      <c r="C279" s="131"/>
      <c r="D279" s="126"/>
    </row>
    <row r="280" spans="1:4" x14ac:dyDescent="0.35">
      <c r="A280" s="229"/>
      <c r="B280" s="132"/>
      <c r="C280" s="6"/>
      <c r="D280" s="127"/>
    </row>
    <row r="281" spans="1:4" x14ac:dyDescent="0.35">
      <c r="A281" s="229"/>
      <c r="B281" s="130"/>
      <c r="C281" s="131"/>
      <c r="D281" s="126"/>
    </row>
    <row r="282" spans="1:4" x14ac:dyDescent="0.35">
      <c r="A282" s="229"/>
      <c r="B282" s="132"/>
      <c r="C282" s="6"/>
      <c r="D282" s="127"/>
    </row>
    <row r="283" spans="1:4" x14ac:dyDescent="0.35">
      <c r="A283" s="229"/>
      <c r="B283" s="130"/>
      <c r="C283" s="131"/>
      <c r="D283" s="126"/>
    </row>
    <row r="284" spans="1:4" x14ac:dyDescent="0.35">
      <c r="A284" s="229"/>
      <c r="B284" s="132"/>
      <c r="C284" s="6"/>
      <c r="D284" s="127"/>
    </row>
    <row r="285" spans="1:4" x14ac:dyDescent="0.35">
      <c r="A285" s="229"/>
      <c r="B285" s="130"/>
      <c r="C285" s="131"/>
      <c r="D285" s="126"/>
    </row>
    <row r="286" spans="1:4" x14ac:dyDescent="0.35">
      <c r="A286" s="229"/>
      <c r="B286" s="132"/>
      <c r="C286" s="6"/>
      <c r="D286" s="127"/>
    </row>
    <row r="287" spans="1:4" x14ac:dyDescent="0.35">
      <c r="A287" s="229"/>
      <c r="B287" s="130"/>
      <c r="C287" s="131"/>
      <c r="D287" s="126"/>
    </row>
    <row r="288" spans="1:4" x14ac:dyDescent="0.35">
      <c r="A288" s="229"/>
      <c r="B288" s="132"/>
      <c r="C288" s="6"/>
      <c r="D288" s="127"/>
    </row>
    <row r="289" spans="1:4" x14ac:dyDescent="0.35">
      <c r="A289" s="229"/>
      <c r="B289" s="130"/>
      <c r="C289" s="131"/>
      <c r="D289" s="126"/>
    </row>
    <row r="290" spans="1:4" x14ac:dyDescent="0.35">
      <c r="A290" s="229"/>
      <c r="B290" s="132"/>
      <c r="C290" s="6"/>
      <c r="D290" s="127"/>
    </row>
    <row r="291" spans="1:4" x14ac:dyDescent="0.35">
      <c r="A291" s="229"/>
      <c r="B291" s="130"/>
      <c r="C291" s="131"/>
      <c r="D291" s="126"/>
    </row>
    <row r="292" spans="1:4" x14ac:dyDescent="0.35">
      <c r="A292" s="229"/>
      <c r="B292" s="132"/>
      <c r="C292" s="6"/>
      <c r="D292" s="127"/>
    </row>
    <row r="293" spans="1:4" x14ac:dyDescent="0.35">
      <c r="A293" s="229"/>
      <c r="B293" s="130"/>
      <c r="C293" s="131"/>
      <c r="D293" s="126"/>
    </row>
    <row r="294" spans="1:4" x14ac:dyDescent="0.35">
      <c r="A294" s="229"/>
      <c r="B294" s="132"/>
      <c r="C294" s="6"/>
      <c r="D294" s="127"/>
    </row>
    <row r="295" spans="1:4" x14ac:dyDescent="0.35">
      <c r="A295" s="229"/>
      <c r="B295" s="130"/>
      <c r="C295" s="131"/>
      <c r="D295" s="126"/>
    </row>
    <row r="296" spans="1:4" x14ac:dyDescent="0.35">
      <c r="A296" s="229"/>
      <c r="B296" s="132"/>
      <c r="C296" s="6"/>
      <c r="D296" s="127"/>
    </row>
    <row r="297" spans="1:4" x14ac:dyDescent="0.35">
      <c r="A297" s="229"/>
      <c r="B297" s="130"/>
      <c r="C297" s="131"/>
      <c r="D297" s="126"/>
    </row>
    <row r="298" spans="1:4" x14ac:dyDescent="0.35">
      <c r="A298" s="229"/>
      <c r="B298" s="132"/>
      <c r="C298" s="6"/>
      <c r="D298" s="127"/>
    </row>
    <row r="299" spans="1:4" x14ac:dyDescent="0.35">
      <c r="A299" s="229"/>
      <c r="B299" s="130"/>
      <c r="C299" s="131"/>
      <c r="D299" s="126"/>
    </row>
    <row r="300" spans="1:4" x14ac:dyDescent="0.35">
      <c r="A300" s="229"/>
      <c r="B300" s="132"/>
      <c r="C300" s="6"/>
      <c r="D300" s="127"/>
    </row>
    <row r="301" spans="1:4" x14ac:dyDescent="0.35">
      <c r="A301" s="229"/>
      <c r="B301" s="130"/>
      <c r="C301" s="131"/>
      <c r="D301" s="126"/>
    </row>
    <row r="302" spans="1:4" x14ac:dyDescent="0.35">
      <c r="A302" s="229"/>
      <c r="B302" s="132"/>
      <c r="C302" s="6"/>
      <c r="D302" s="127"/>
    </row>
    <row r="303" spans="1:4" x14ac:dyDescent="0.35">
      <c r="A303" s="229"/>
      <c r="B303" s="130"/>
      <c r="C303" s="131"/>
      <c r="D303" s="126"/>
    </row>
    <row r="304" spans="1:4" x14ac:dyDescent="0.35">
      <c r="A304" s="229"/>
      <c r="B304" s="132"/>
      <c r="C304" s="6"/>
      <c r="D304" s="127"/>
    </row>
    <row r="305" spans="1:4" x14ac:dyDescent="0.35">
      <c r="A305" s="229"/>
      <c r="B305" s="130"/>
      <c r="C305" s="131"/>
      <c r="D305" s="126"/>
    </row>
    <row r="306" spans="1:4" x14ac:dyDescent="0.35">
      <c r="A306" s="229"/>
      <c r="B306" s="132"/>
      <c r="C306" s="6"/>
      <c r="D306" s="127"/>
    </row>
    <row r="307" spans="1:4" x14ac:dyDescent="0.35">
      <c r="A307" s="229"/>
      <c r="B307" s="130"/>
      <c r="C307" s="131"/>
      <c r="D307" s="126"/>
    </row>
    <row r="308" spans="1:4" x14ac:dyDescent="0.35">
      <c r="A308" s="229"/>
      <c r="B308" s="132"/>
      <c r="C308" s="6"/>
      <c r="D308" s="127"/>
    </row>
    <row r="309" spans="1:4" x14ac:dyDescent="0.35">
      <c r="A309" s="229"/>
      <c r="B309" s="130"/>
      <c r="C309" s="131"/>
      <c r="D309" s="126"/>
    </row>
    <row r="310" spans="1:4" x14ac:dyDescent="0.35">
      <c r="A310" s="229"/>
      <c r="B310" s="132"/>
      <c r="C310" s="6"/>
      <c r="D310" s="127"/>
    </row>
    <row r="311" spans="1:4" x14ac:dyDescent="0.35">
      <c r="A311" s="229"/>
      <c r="B311" s="130"/>
      <c r="C311" s="131"/>
      <c r="D311" s="126"/>
    </row>
    <row r="312" spans="1:4" x14ac:dyDescent="0.35">
      <c r="A312" s="229"/>
      <c r="B312" s="132"/>
      <c r="C312" s="6"/>
      <c r="D312" s="127"/>
    </row>
    <row r="313" spans="1:4" x14ac:dyDescent="0.35">
      <c r="A313" s="229"/>
      <c r="B313" s="130"/>
      <c r="C313" s="131"/>
      <c r="D313" s="126"/>
    </row>
    <row r="314" spans="1:4" x14ac:dyDescent="0.35">
      <c r="A314" s="229"/>
      <c r="B314" s="132"/>
      <c r="C314" s="6"/>
      <c r="D314" s="127"/>
    </row>
    <row r="315" spans="1:4" x14ac:dyDescent="0.35">
      <c r="A315" s="229"/>
      <c r="B315" s="130"/>
      <c r="C315" s="131"/>
      <c r="D315" s="126"/>
    </row>
    <row r="316" spans="1:4" x14ac:dyDescent="0.35">
      <c r="A316" s="229"/>
      <c r="B316" s="132"/>
      <c r="C316" s="6"/>
      <c r="D316" s="127"/>
    </row>
    <row r="317" spans="1:4" x14ac:dyDescent="0.35">
      <c r="A317" s="229"/>
      <c r="B317" s="130"/>
      <c r="C317" s="131"/>
      <c r="D317" s="126"/>
    </row>
    <row r="318" spans="1:4" x14ac:dyDescent="0.35">
      <c r="A318" s="229"/>
      <c r="B318" s="132"/>
      <c r="C318" s="6"/>
      <c r="D318" s="127"/>
    </row>
    <row r="319" spans="1:4" x14ac:dyDescent="0.35">
      <c r="A319" s="229"/>
      <c r="B319" s="130"/>
      <c r="C319" s="131"/>
      <c r="D319" s="126"/>
    </row>
    <row r="320" spans="1:4" x14ac:dyDescent="0.35">
      <c r="A320" s="229"/>
      <c r="B320" s="132"/>
      <c r="C320" s="6"/>
      <c r="D320" s="127"/>
    </row>
    <row r="321" spans="1:4" x14ac:dyDescent="0.35">
      <c r="A321" s="229"/>
      <c r="B321" s="130"/>
      <c r="C321" s="131"/>
      <c r="D321" s="126"/>
    </row>
    <row r="322" spans="1:4" x14ac:dyDescent="0.35">
      <c r="A322" s="229"/>
      <c r="B322" s="132"/>
      <c r="C322" s="6"/>
      <c r="D322" s="127"/>
    </row>
    <row r="323" spans="1:4" x14ac:dyDescent="0.35">
      <c r="A323" s="229"/>
      <c r="B323" s="130"/>
      <c r="C323" s="131"/>
      <c r="D323" s="126"/>
    </row>
    <row r="324" spans="1:4" x14ac:dyDescent="0.35">
      <c r="A324" s="229"/>
      <c r="B324" s="132"/>
      <c r="C324" s="6"/>
      <c r="D324" s="127"/>
    </row>
    <row r="325" spans="1:4" x14ac:dyDescent="0.35">
      <c r="A325" s="229"/>
      <c r="B325" s="130"/>
      <c r="C325" s="131"/>
      <c r="D325" s="126"/>
    </row>
    <row r="326" spans="1:4" x14ac:dyDescent="0.35">
      <c r="A326" s="229"/>
      <c r="B326" s="132"/>
      <c r="C326" s="6"/>
      <c r="D326" s="127"/>
    </row>
    <row r="327" spans="1:4" x14ac:dyDescent="0.35">
      <c r="A327" s="229"/>
      <c r="B327" s="130"/>
      <c r="C327" s="131"/>
      <c r="D327" s="126"/>
    </row>
    <row r="328" spans="1:4" x14ac:dyDescent="0.35">
      <c r="A328" s="229"/>
      <c r="B328" s="132"/>
      <c r="C328" s="6"/>
      <c r="D328" s="127"/>
    </row>
    <row r="329" spans="1:4" x14ac:dyDescent="0.35">
      <c r="A329" s="229"/>
      <c r="B329" s="130"/>
      <c r="C329" s="131"/>
      <c r="D329" s="126"/>
    </row>
    <row r="330" spans="1:4" x14ac:dyDescent="0.35">
      <c r="A330" s="229"/>
      <c r="B330" s="132"/>
      <c r="C330" s="6"/>
      <c r="D330" s="127"/>
    </row>
    <row r="331" spans="1:4" x14ac:dyDescent="0.35">
      <c r="A331" s="229"/>
      <c r="B331" s="130"/>
      <c r="C331" s="131"/>
      <c r="D331" s="126"/>
    </row>
    <row r="332" spans="1:4" x14ac:dyDescent="0.35">
      <c r="A332" s="229"/>
      <c r="B332" s="132"/>
      <c r="C332" s="6"/>
      <c r="D332" s="127"/>
    </row>
    <row r="333" spans="1:4" x14ac:dyDescent="0.35">
      <c r="A333" s="229"/>
      <c r="B333" s="130"/>
      <c r="C333" s="131"/>
      <c r="D333" s="126"/>
    </row>
    <row r="334" spans="1:4" x14ac:dyDescent="0.35">
      <c r="A334" s="229"/>
      <c r="B334" s="132"/>
      <c r="C334" s="6"/>
      <c r="D334" s="127"/>
    </row>
    <row r="335" spans="1:4" x14ac:dyDescent="0.35">
      <c r="A335" s="229"/>
      <c r="B335" s="130"/>
      <c r="C335" s="131"/>
      <c r="D335" s="126"/>
    </row>
    <row r="336" spans="1:4" x14ac:dyDescent="0.35">
      <c r="A336" s="229"/>
      <c r="B336" s="132"/>
      <c r="C336" s="6"/>
      <c r="D336" s="127"/>
    </row>
    <row r="337" spans="1:4" x14ac:dyDescent="0.35">
      <c r="A337" s="229"/>
      <c r="B337" s="130"/>
      <c r="C337" s="131"/>
      <c r="D337" s="126"/>
    </row>
    <row r="338" spans="1:4" x14ac:dyDescent="0.35">
      <c r="A338" s="229"/>
      <c r="B338" s="132"/>
      <c r="C338" s="6"/>
      <c r="D338" s="127"/>
    </row>
    <row r="339" spans="1:4" x14ac:dyDescent="0.35">
      <c r="A339" s="229"/>
      <c r="B339" s="130"/>
      <c r="C339" s="131"/>
      <c r="D339" s="126"/>
    </row>
    <row r="340" spans="1:4" x14ac:dyDescent="0.35">
      <c r="A340" s="229"/>
      <c r="B340" s="132"/>
      <c r="C340" s="6"/>
      <c r="D340" s="127"/>
    </row>
    <row r="341" spans="1:4" x14ac:dyDescent="0.35">
      <c r="A341" s="229"/>
      <c r="B341" s="130"/>
      <c r="C341" s="131"/>
      <c r="D341" s="126"/>
    </row>
    <row r="342" spans="1:4" x14ac:dyDescent="0.35">
      <c r="A342" s="229"/>
      <c r="B342" s="132"/>
      <c r="C342" s="6"/>
      <c r="D342" s="127"/>
    </row>
    <row r="343" spans="1:4" x14ac:dyDescent="0.35">
      <c r="A343" s="229"/>
      <c r="B343" s="130"/>
      <c r="C343" s="131"/>
      <c r="D343" s="126"/>
    </row>
    <row r="344" spans="1:4" x14ac:dyDescent="0.35">
      <c r="A344" s="229"/>
      <c r="B344" s="132"/>
      <c r="C344" s="6"/>
      <c r="D344" s="127"/>
    </row>
    <row r="345" spans="1:4" x14ac:dyDescent="0.35">
      <c r="A345" s="229"/>
      <c r="B345" s="130"/>
      <c r="C345" s="131"/>
      <c r="D345" s="126"/>
    </row>
    <row r="346" spans="1:4" x14ac:dyDescent="0.35">
      <c r="A346" s="229"/>
      <c r="B346" s="132"/>
      <c r="C346" s="6"/>
      <c r="D346" s="127"/>
    </row>
    <row r="347" spans="1:4" x14ac:dyDescent="0.35">
      <c r="A347" s="229"/>
      <c r="B347" s="130"/>
      <c r="C347" s="131"/>
      <c r="D347" s="126"/>
    </row>
    <row r="348" spans="1:4" x14ac:dyDescent="0.35">
      <c r="A348" s="229"/>
      <c r="B348" s="132"/>
      <c r="C348" s="6"/>
      <c r="D348" s="127"/>
    </row>
    <row r="349" spans="1:4" x14ac:dyDescent="0.35">
      <c r="A349" s="229"/>
      <c r="B349" s="130"/>
      <c r="C349" s="131"/>
      <c r="D349" s="126"/>
    </row>
    <row r="350" spans="1:4" x14ac:dyDescent="0.35">
      <c r="A350" s="229"/>
      <c r="B350" s="132"/>
      <c r="C350" s="6"/>
      <c r="D350" s="127"/>
    </row>
    <row r="351" spans="1:4" x14ac:dyDescent="0.35">
      <c r="A351" s="229"/>
      <c r="B351" s="130"/>
      <c r="C351" s="131"/>
      <c r="D351" s="126"/>
    </row>
    <row r="352" spans="1:4" x14ac:dyDescent="0.35">
      <c r="A352" s="229"/>
      <c r="B352" s="132"/>
      <c r="C352" s="6"/>
      <c r="D352" s="127"/>
    </row>
    <row r="353" spans="1:4" x14ac:dyDescent="0.35">
      <c r="A353" s="229"/>
      <c r="B353" s="130"/>
      <c r="C353" s="131"/>
      <c r="D353" s="126"/>
    </row>
    <row r="354" spans="1:4" x14ac:dyDescent="0.35">
      <c r="A354" s="229"/>
      <c r="B354" s="132"/>
      <c r="C354" s="6"/>
      <c r="D354" s="127"/>
    </row>
    <row r="355" spans="1:4" x14ac:dyDescent="0.35">
      <c r="A355" s="229"/>
      <c r="B355" s="130"/>
      <c r="C355" s="131"/>
      <c r="D355" s="126"/>
    </row>
    <row r="356" spans="1:4" x14ac:dyDescent="0.35">
      <c r="A356" s="229"/>
      <c r="B356" s="132"/>
      <c r="C356" s="6"/>
      <c r="D356" s="127"/>
    </row>
    <row r="357" spans="1:4" x14ac:dyDescent="0.35">
      <c r="A357" s="229"/>
      <c r="B357" s="130"/>
      <c r="C357" s="131"/>
      <c r="D357" s="126"/>
    </row>
    <row r="358" spans="1:4" x14ac:dyDescent="0.35">
      <c r="A358" s="229"/>
      <c r="B358" s="132"/>
      <c r="C358" s="6"/>
      <c r="D358" s="127"/>
    </row>
    <row r="359" spans="1:4" x14ac:dyDescent="0.35">
      <c r="A359" s="229"/>
      <c r="B359" s="130"/>
      <c r="C359" s="131"/>
      <c r="D359" s="126"/>
    </row>
    <row r="360" spans="1:4" x14ac:dyDescent="0.35">
      <c r="A360" s="229"/>
      <c r="B360" s="132"/>
      <c r="C360" s="6"/>
      <c r="D360" s="127"/>
    </row>
    <row r="361" spans="1:4" x14ac:dyDescent="0.35">
      <c r="A361" s="229"/>
      <c r="B361" s="130"/>
      <c r="C361" s="131"/>
      <c r="D361" s="126"/>
    </row>
    <row r="362" spans="1:4" x14ac:dyDescent="0.35">
      <c r="A362" s="229"/>
      <c r="B362" s="132"/>
      <c r="C362" s="6"/>
      <c r="D362" s="127"/>
    </row>
    <row r="363" spans="1:4" x14ac:dyDescent="0.35">
      <c r="A363" s="229"/>
      <c r="B363" s="130"/>
      <c r="C363" s="131"/>
      <c r="D363" s="126"/>
    </row>
    <row r="364" spans="1:4" x14ac:dyDescent="0.35">
      <c r="A364" s="229"/>
      <c r="B364" s="132"/>
      <c r="C364" s="6"/>
      <c r="D364" s="127"/>
    </row>
    <row r="365" spans="1:4" x14ac:dyDescent="0.35">
      <c r="A365" s="229"/>
      <c r="B365" s="130"/>
      <c r="C365" s="131"/>
      <c r="D365" s="126"/>
    </row>
    <row r="366" spans="1:4" x14ac:dyDescent="0.35">
      <c r="A366" s="229"/>
      <c r="B366" s="132"/>
      <c r="C366" s="6"/>
      <c r="D366" s="127"/>
    </row>
    <row r="367" spans="1:4" x14ac:dyDescent="0.35">
      <c r="A367" s="229"/>
      <c r="B367" s="130"/>
      <c r="C367" s="131"/>
      <c r="D367" s="126"/>
    </row>
    <row r="368" spans="1:4" x14ac:dyDescent="0.35">
      <c r="A368" s="229"/>
      <c r="B368" s="132"/>
      <c r="C368" s="6"/>
      <c r="D368" s="127"/>
    </row>
    <row r="369" spans="1:4" x14ac:dyDescent="0.35">
      <c r="A369" s="229"/>
      <c r="B369" s="130"/>
      <c r="C369" s="131"/>
      <c r="D369" s="126"/>
    </row>
    <row r="370" spans="1:4" x14ac:dyDescent="0.35">
      <c r="A370" s="229"/>
      <c r="B370" s="132"/>
      <c r="C370" s="6"/>
      <c r="D370" s="127"/>
    </row>
    <row r="371" spans="1:4" x14ac:dyDescent="0.35">
      <c r="A371" s="229"/>
      <c r="B371" s="130"/>
      <c r="C371" s="131"/>
      <c r="D371" s="126"/>
    </row>
    <row r="372" spans="1:4" x14ac:dyDescent="0.35">
      <c r="A372" s="229"/>
      <c r="B372" s="132"/>
      <c r="C372" s="6"/>
      <c r="D372" s="127"/>
    </row>
    <row r="373" spans="1:4" x14ac:dyDescent="0.35">
      <c r="A373" s="229"/>
      <c r="B373" s="130"/>
      <c r="C373" s="131"/>
      <c r="D373" s="126"/>
    </row>
    <row r="374" spans="1:4" x14ac:dyDescent="0.35">
      <c r="A374" s="229"/>
      <c r="B374" s="132"/>
      <c r="C374" s="6"/>
      <c r="D374" s="127"/>
    </row>
    <row r="375" spans="1:4" x14ac:dyDescent="0.35">
      <c r="A375" s="229"/>
      <c r="B375" s="130"/>
      <c r="C375" s="131"/>
      <c r="D375" s="126"/>
    </row>
    <row r="376" spans="1:4" x14ac:dyDescent="0.35">
      <c r="A376" s="229"/>
      <c r="B376" s="132"/>
      <c r="C376" s="6"/>
      <c r="D376" s="127"/>
    </row>
    <row r="377" spans="1:4" x14ac:dyDescent="0.35">
      <c r="A377" s="229"/>
      <c r="B377" s="130"/>
      <c r="C377" s="131"/>
      <c r="D377" s="126"/>
    </row>
    <row r="378" spans="1:4" x14ac:dyDescent="0.35">
      <c r="A378" s="229"/>
      <c r="B378" s="132"/>
      <c r="C378" s="6"/>
      <c r="D378" s="127"/>
    </row>
    <row r="379" spans="1:4" x14ac:dyDescent="0.35">
      <c r="A379" s="229"/>
      <c r="B379" s="130"/>
      <c r="C379" s="131"/>
      <c r="D379" s="126"/>
    </row>
    <row r="380" spans="1:4" x14ac:dyDescent="0.35">
      <c r="A380" s="229"/>
      <c r="B380" s="132"/>
      <c r="C380" s="6"/>
      <c r="D380" s="127"/>
    </row>
    <row r="381" spans="1:4" x14ac:dyDescent="0.35">
      <c r="A381" s="229"/>
      <c r="B381" s="130"/>
      <c r="C381" s="131"/>
      <c r="D381" s="126"/>
    </row>
    <row r="382" spans="1:4" x14ac:dyDescent="0.35">
      <c r="A382" s="229"/>
      <c r="B382" s="132"/>
      <c r="C382" s="6"/>
      <c r="D382" s="127"/>
    </row>
    <row r="383" spans="1:4" x14ac:dyDescent="0.35">
      <c r="A383" s="229"/>
      <c r="B383" s="130"/>
      <c r="C383" s="131"/>
      <c r="D383" s="126"/>
    </row>
    <row r="384" spans="1:4" x14ac:dyDescent="0.35">
      <c r="A384" s="229"/>
      <c r="B384" s="132"/>
      <c r="C384" s="6"/>
      <c r="D384" s="127"/>
    </row>
    <row r="385" spans="1:4" x14ac:dyDescent="0.35">
      <c r="A385" s="229"/>
      <c r="B385" s="130"/>
      <c r="C385" s="131"/>
      <c r="D385" s="126"/>
    </row>
    <row r="386" spans="1:4" x14ac:dyDescent="0.35">
      <c r="A386" s="229"/>
      <c r="B386" s="132"/>
      <c r="C386" s="6"/>
      <c r="D386" s="127"/>
    </row>
    <row r="387" spans="1:4" x14ac:dyDescent="0.35">
      <c r="A387" s="229"/>
      <c r="B387" s="130"/>
      <c r="C387" s="131"/>
      <c r="D387" s="126"/>
    </row>
    <row r="388" spans="1:4" x14ac:dyDescent="0.35">
      <c r="A388" s="229"/>
      <c r="B388" s="132"/>
      <c r="C388" s="6"/>
      <c r="D388" s="127"/>
    </row>
    <row r="389" spans="1:4" x14ac:dyDescent="0.35">
      <c r="A389" s="229"/>
      <c r="B389" s="130"/>
      <c r="C389" s="131"/>
      <c r="D389" s="126"/>
    </row>
    <row r="390" spans="1:4" x14ac:dyDescent="0.35">
      <c r="A390" s="229"/>
      <c r="B390" s="132"/>
      <c r="C390" s="6"/>
      <c r="D390" s="127"/>
    </row>
    <row r="391" spans="1:4" x14ac:dyDescent="0.35">
      <c r="A391" s="229"/>
      <c r="B391" s="130"/>
      <c r="C391" s="131"/>
      <c r="D391" s="126"/>
    </row>
    <row r="392" spans="1:4" x14ac:dyDescent="0.35">
      <c r="A392" s="229"/>
      <c r="B392" s="132"/>
      <c r="C392" s="6"/>
      <c r="D392" s="127"/>
    </row>
    <row r="393" spans="1:4" x14ac:dyDescent="0.35">
      <c r="A393" s="229"/>
      <c r="B393" s="130"/>
      <c r="C393" s="131"/>
      <c r="D393" s="126"/>
    </row>
    <row r="394" spans="1:4" x14ac:dyDescent="0.35">
      <c r="A394" s="229"/>
      <c r="B394" s="132"/>
      <c r="C394" s="6"/>
      <c r="D394" s="127"/>
    </row>
    <row r="395" spans="1:4" x14ac:dyDescent="0.35">
      <c r="A395" s="229"/>
      <c r="B395" s="130"/>
      <c r="C395" s="131"/>
      <c r="D395" s="126"/>
    </row>
    <row r="396" spans="1:4" x14ac:dyDescent="0.35">
      <c r="A396" s="229"/>
      <c r="B396" s="132"/>
      <c r="C396" s="6"/>
      <c r="D396" s="127"/>
    </row>
    <row r="397" spans="1:4" x14ac:dyDescent="0.35">
      <c r="A397" s="229"/>
      <c r="B397" s="130"/>
      <c r="C397" s="131"/>
      <c r="D397" s="126"/>
    </row>
    <row r="398" spans="1:4" x14ac:dyDescent="0.35">
      <c r="A398" s="229"/>
      <c r="B398" s="132"/>
      <c r="C398" s="6"/>
      <c r="D398" s="127"/>
    </row>
    <row r="399" spans="1:4" x14ac:dyDescent="0.35">
      <c r="A399" s="229"/>
      <c r="B399" s="130"/>
      <c r="C399" s="131"/>
      <c r="D399" s="126"/>
    </row>
    <row r="400" spans="1:4" x14ac:dyDescent="0.35">
      <c r="A400" s="229"/>
      <c r="B400" s="132"/>
      <c r="C400" s="6"/>
      <c r="D400" s="127"/>
    </row>
    <row r="401" spans="1:4" x14ac:dyDescent="0.35">
      <c r="A401" s="229"/>
      <c r="B401" s="130"/>
      <c r="C401" s="131"/>
      <c r="D401" s="126"/>
    </row>
    <row r="402" spans="1:4" x14ac:dyDescent="0.35">
      <c r="A402" s="229"/>
      <c r="B402" s="132"/>
      <c r="C402" s="6"/>
      <c r="D402" s="127"/>
    </row>
    <row r="403" spans="1:4" x14ac:dyDescent="0.35">
      <c r="A403" s="229"/>
      <c r="B403" s="130"/>
      <c r="C403" s="131"/>
      <c r="D403" s="126"/>
    </row>
    <row r="404" spans="1:4" x14ac:dyDescent="0.35">
      <c r="A404" s="229"/>
      <c r="B404" s="132"/>
      <c r="C404" s="6"/>
      <c r="D404" s="127"/>
    </row>
    <row r="405" spans="1:4" x14ac:dyDescent="0.35">
      <c r="A405" s="229"/>
      <c r="B405" s="130"/>
      <c r="C405" s="131"/>
      <c r="D405" s="126"/>
    </row>
    <row r="406" spans="1:4" x14ac:dyDescent="0.35">
      <c r="A406" s="229"/>
      <c r="B406" s="132"/>
      <c r="C406" s="6"/>
      <c r="D406" s="127"/>
    </row>
    <row r="407" spans="1:4" x14ac:dyDescent="0.35">
      <c r="A407" s="229"/>
      <c r="B407" s="130"/>
      <c r="C407" s="131"/>
      <c r="D407" s="126"/>
    </row>
    <row r="408" spans="1:4" x14ac:dyDescent="0.35">
      <c r="A408" s="229"/>
      <c r="B408" s="132"/>
      <c r="C408" s="6"/>
      <c r="D408" s="127"/>
    </row>
    <row r="409" spans="1:4" x14ac:dyDescent="0.35">
      <c r="A409" s="229"/>
      <c r="B409" s="130"/>
      <c r="C409" s="131"/>
      <c r="D409" s="126"/>
    </row>
    <row r="410" spans="1:4" x14ac:dyDescent="0.35">
      <c r="A410" s="229"/>
      <c r="B410" s="132"/>
      <c r="C410" s="6"/>
      <c r="D410" s="127"/>
    </row>
    <row r="411" spans="1:4" x14ac:dyDescent="0.35">
      <c r="A411" s="229"/>
      <c r="B411" s="130"/>
      <c r="C411" s="131"/>
      <c r="D411" s="126"/>
    </row>
    <row r="412" spans="1:4" x14ac:dyDescent="0.35">
      <c r="A412" s="229"/>
      <c r="B412" s="132"/>
      <c r="C412" s="6"/>
      <c r="D412" s="127"/>
    </row>
    <row r="413" spans="1:4" x14ac:dyDescent="0.35">
      <c r="A413" s="229"/>
      <c r="B413" s="130"/>
      <c r="C413" s="131"/>
      <c r="D413" s="126"/>
    </row>
    <row r="414" spans="1:4" x14ac:dyDescent="0.35">
      <c r="A414" s="229"/>
      <c r="B414" s="132"/>
      <c r="C414" s="6"/>
      <c r="D414" s="127"/>
    </row>
    <row r="415" spans="1:4" x14ac:dyDescent="0.35">
      <c r="A415" s="229"/>
      <c r="B415" s="130"/>
      <c r="C415" s="131"/>
      <c r="D415" s="126"/>
    </row>
    <row r="416" spans="1:4" x14ac:dyDescent="0.35">
      <c r="A416" s="229"/>
      <c r="B416" s="132"/>
      <c r="C416" s="6"/>
      <c r="D416" s="127"/>
    </row>
    <row r="417" spans="1:4" x14ac:dyDescent="0.35">
      <c r="A417" s="229"/>
      <c r="B417" s="130"/>
      <c r="C417" s="131"/>
      <c r="D417" s="126"/>
    </row>
    <row r="418" spans="1:4" x14ac:dyDescent="0.35">
      <c r="A418" s="229"/>
      <c r="B418" s="132"/>
      <c r="C418" s="6"/>
      <c r="D418" s="127"/>
    </row>
    <row r="419" spans="1:4" x14ac:dyDescent="0.35">
      <c r="A419" s="229"/>
      <c r="B419" s="130"/>
      <c r="C419" s="131"/>
      <c r="D419" s="126"/>
    </row>
    <row r="420" spans="1:4" x14ac:dyDescent="0.35">
      <c r="A420" s="229"/>
      <c r="B420" s="132"/>
      <c r="C420" s="6"/>
      <c r="D420" s="127"/>
    </row>
    <row r="421" spans="1:4" x14ac:dyDescent="0.35">
      <c r="A421" s="229"/>
      <c r="B421" s="130"/>
      <c r="C421" s="131"/>
      <c r="D421" s="126"/>
    </row>
    <row r="422" spans="1:4" x14ac:dyDescent="0.35">
      <c r="A422" s="229"/>
      <c r="B422" s="132"/>
      <c r="C422" s="6"/>
      <c r="D422" s="127"/>
    </row>
    <row r="423" spans="1:4" x14ac:dyDescent="0.35">
      <c r="A423" s="229"/>
      <c r="B423" s="130"/>
      <c r="C423" s="131"/>
      <c r="D423" s="126"/>
    </row>
    <row r="424" spans="1:4" x14ac:dyDescent="0.35">
      <c r="A424" s="229"/>
      <c r="B424" s="132"/>
      <c r="C424" s="6"/>
      <c r="D424" s="127"/>
    </row>
    <row r="425" spans="1:4" x14ac:dyDescent="0.35">
      <c r="A425" s="229"/>
      <c r="B425" s="130"/>
      <c r="C425" s="131"/>
      <c r="D425" s="126"/>
    </row>
    <row r="426" spans="1:4" x14ac:dyDescent="0.35">
      <c r="A426" s="229"/>
      <c r="B426" s="132"/>
      <c r="C426" s="6"/>
      <c r="D426" s="127"/>
    </row>
    <row r="427" spans="1:4" x14ac:dyDescent="0.35">
      <c r="A427" s="229"/>
      <c r="B427" s="130"/>
      <c r="C427" s="131"/>
      <c r="D427" s="126"/>
    </row>
    <row r="428" spans="1:4" x14ac:dyDescent="0.35">
      <c r="A428" s="229"/>
      <c r="B428" s="132"/>
      <c r="C428" s="6"/>
      <c r="D428" s="127"/>
    </row>
    <row r="429" spans="1:4" x14ac:dyDescent="0.35">
      <c r="A429" s="229"/>
      <c r="B429" s="130"/>
      <c r="C429" s="131"/>
      <c r="D429" s="126"/>
    </row>
    <row r="430" spans="1:4" x14ac:dyDescent="0.35">
      <c r="A430" s="229"/>
      <c r="B430" s="132"/>
      <c r="C430" s="6"/>
      <c r="D430" s="127"/>
    </row>
    <row r="431" spans="1:4" x14ac:dyDescent="0.35">
      <c r="A431" s="229"/>
      <c r="B431" s="130"/>
      <c r="C431" s="131"/>
      <c r="D431" s="126"/>
    </row>
    <row r="432" spans="1:4" x14ac:dyDescent="0.35">
      <c r="A432" s="229"/>
      <c r="B432" s="132"/>
      <c r="C432" s="6"/>
      <c r="D432" s="127"/>
    </row>
    <row r="433" spans="1:4" x14ac:dyDescent="0.35">
      <c r="A433" s="229"/>
      <c r="B433" s="130"/>
      <c r="C433" s="131"/>
      <c r="D433" s="126"/>
    </row>
    <row r="434" spans="1:4" x14ac:dyDescent="0.35">
      <c r="A434" s="229"/>
      <c r="B434" s="132"/>
      <c r="C434" s="6"/>
      <c r="D434" s="127"/>
    </row>
    <row r="435" spans="1:4" x14ac:dyDescent="0.35">
      <c r="A435" s="229"/>
      <c r="B435" s="130"/>
      <c r="C435" s="131"/>
      <c r="D435" s="126"/>
    </row>
    <row r="436" spans="1:4" x14ac:dyDescent="0.35">
      <c r="A436" s="229"/>
      <c r="B436" s="132"/>
      <c r="C436" s="6"/>
      <c r="D436" s="127"/>
    </row>
    <row r="437" spans="1:4" x14ac:dyDescent="0.35">
      <c r="A437" s="229"/>
      <c r="B437" s="130"/>
      <c r="C437" s="131"/>
      <c r="D437" s="126"/>
    </row>
    <row r="438" spans="1:4" x14ac:dyDescent="0.35">
      <c r="A438" s="229"/>
      <c r="B438" s="132"/>
      <c r="C438" s="6"/>
      <c r="D438" s="127"/>
    </row>
    <row r="439" spans="1:4" x14ac:dyDescent="0.35">
      <c r="A439" s="229"/>
      <c r="B439" s="130"/>
      <c r="C439" s="131"/>
      <c r="D439" s="126"/>
    </row>
    <row r="440" spans="1:4" x14ac:dyDescent="0.35">
      <c r="A440" s="229"/>
      <c r="B440" s="132"/>
      <c r="C440" s="6"/>
      <c r="D440" s="127"/>
    </row>
    <row r="441" spans="1:4" x14ac:dyDescent="0.35">
      <c r="A441" s="229"/>
      <c r="B441" s="130"/>
      <c r="C441" s="131"/>
      <c r="D441" s="126"/>
    </row>
    <row r="442" spans="1:4" x14ac:dyDescent="0.35">
      <c r="A442" s="229"/>
      <c r="B442" s="132"/>
      <c r="C442" s="6"/>
      <c r="D442" s="127"/>
    </row>
    <row r="443" spans="1:4" x14ac:dyDescent="0.35">
      <c r="A443" s="229"/>
      <c r="B443" s="130"/>
      <c r="C443" s="131"/>
      <c r="D443" s="126"/>
    </row>
    <row r="444" spans="1:4" x14ac:dyDescent="0.35">
      <c r="A444" s="229"/>
      <c r="B444" s="132"/>
      <c r="C444" s="6"/>
      <c r="D444" s="127"/>
    </row>
    <row r="445" spans="1:4" x14ac:dyDescent="0.35">
      <c r="A445" s="229"/>
      <c r="B445" s="130"/>
      <c r="C445" s="131"/>
      <c r="D445" s="126"/>
    </row>
    <row r="446" spans="1:4" x14ac:dyDescent="0.35">
      <c r="A446" s="229"/>
      <c r="B446" s="132"/>
      <c r="C446" s="6"/>
      <c r="D446" s="127"/>
    </row>
    <row r="447" spans="1:4" x14ac:dyDescent="0.35">
      <c r="A447" s="229"/>
      <c r="B447" s="130"/>
      <c r="C447" s="131"/>
      <c r="D447" s="126"/>
    </row>
    <row r="448" spans="1:4" x14ac:dyDescent="0.35">
      <c r="A448" s="229"/>
      <c r="B448" s="132"/>
      <c r="C448" s="6"/>
      <c r="D448" s="127"/>
    </row>
    <row r="449" spans="1:4" x14ac:dyDescent="0.35">
      <c r="A449" s="229"/>
      <c r="B449" s="130"/>
      <c r="C449" s="131"/>
      <c r="D449" s="126"/>
    </row>
    <row r="450" spans="1:4" x14ac:dyDescent="0.35">
      <c r="A450" s="229"/>
      <c r="B450" s="132"/>
      <c r="C450" s="6"/>
      <c r="D450" s="127"/>
    </row>
    <row r="451" spans="1:4" x14ac:dyDescent="0.35">
      <c r="A451" s="229"/>
      <c r="B451" s="130"/>
      <c r="C451" s="131"/>
      <c r="D451" s="126"/>
    </row>
    <row r="452" spans="1:4" x14ac:dyDescent="0.35">
      <c r="A452" s="229"/>
      <c r="B452" s="132"/>
      <c r="C452" s="6"/>
      <c r="D452" s="127"/>
    </row>
    <row r="453" spans="1:4" x14ac:dyDescent="0.35">
      <c r="A453" s="229"/>
      <c r="B453" s="130"/>
      <c r="C453" s="131"/>
      <c r="D453" s="126"/>
    </row>
    <row r="454" spans="1:4" x14ac:dyDescent="0.35">
      <c r="A454" s="229"/>
      <c r="B454" s="132"/>
      <c r="C454" s="6"/>
      <c r="D454" s="127"/>
    </row>
    <row r="455" spans="1:4" x14ac:dyDescent="0.35">
      <c r="A455" s="229"/>
      <c r="B455" s="130"/>
      <c r="C455" s="131"/>
      <c r="D455" s="126"/>
    </row>
    <row r="456" spans="1:4" x14ac:dyDescent="0.35">
      <c r="A456" s="229"/>
      <c r="B456" s="132"/>
      <c r="C456" s="6"/>
      <c r="D456" s="127"/>
    </row>
    <row r="457" spans="1:4" x14ac:dyDescent="0.35">
      <c r="A457" s="229"/>
      <c r="B457" s="130"/>
      <c r="C457" s="131"/>
      <c r="D457" s="126"/>
    </row>
    <row r="458" spans="1:4" x14ac:dyDescent="0.35">
      <c r="A458" s="229"/>
      <c r="B458" s="132"/>
      <c r="C458" s="6"/>
      <c r="D458" s="127"/>
    </row>
    <row r="459" spans="1:4" x14ac:dyDescent="0.35">
      <c r="A459" s="229"/>
      <c r="B459" s="130"/>
      <c r="C459" s="131"/>
      <c r="D459" s="126"/>
    </row>
    <row r="460" spans="1:4" x14ac:dyDescent="0.35">
      <c r="A460" s="229"/>
      <c r="B460" s="132"/>
      <c r="C460" s="6"/>
      <c r="D460" s="127"/>
    </row>
    <row r="461" spans="1:4" x14ac:dyDescent="0.35">
      <c r="A461" s="229"/>
      <c r="B461" s="130"/>
      <c r="C461" s="131"/>
      <c r="D461" s="126"/>
    </row>
    <row r="462" spans="1:4" x14ac:dyDescent="0.35">
      <c r="A462" s="229"/>
      <c r="B462" s="132"/>
      <c r="C462" s="6"/>
      <c r="D462" s="127"/>
    </row>
    <row r="463" spans="1:4" x14ac:dyDescent="0.35">
      <c r="A463" s="229"/>
      <c r="B463" s="130"/>
      <c r="C463" s="131"/>
      <c r="D463" s="126"/>
    </row>
    <row r="464" spans="1:4" x14ac:dyDescent="0.35">
      <c r="A464" s="229"/>
      <c r="B464" s="132"/>
      <c r="C464" s="6"/>
      <c r="D464" s="127"/>
    </row>
    <row r="465" spans="1:4" x14ac:dyDescent="0.35">
      <c r="A465" s="229"/>
      <c r="B465" s="130"/>
      <c r="C465" s="131"/>
      <c r="D465" s="126"/>
    </row>
    <row r="466" spans="1:4" x14ac:dyDescent="0.35">
      <c r="A466" s="229"/>
      <c r="B466" s="132"/>
      <c r="C466" s="6"/>
      <c r="D466" s="127"/>
    </row>
    <row r="467" spans="1:4" x14ac:dyDescent="0.35">
      <c r="A467" s="229"/>
      <c r="B467" s="130"/>
      <c r="C467" s="131"/>
      <c r="D467" s="126"/>
    </row>
    <row r="468" spans="1:4" x14ac:dyDescent="0.35">
      <c r="A468" s="229"/>
      <c r="B468" s="132"/>
      <c r="C468" s="6"/>
      <c r="D468" s="127"/>
    </row>
    <row r="469" spans="1:4" x14ac:dyDescent="0.35">
      <c r="A469" s="229"/>
      <c r="B469" s="130"/>
      <c r="C469" s="131"/>
      <c r="D469" s="126"/>
    </row>
    <row r="470" spans="1:4" x14ac:dyDescent="0.35">
      <c r="A470" s="229"/>
      <c r="B470" s="132"/>
      <c r="C470" s="6"/>
      <c r="D470" s="127"/>
    </row>
    <row r="471" spans="1:4" x14ac:dyDescent="0.35">
      <c r="A471" s="229"/>
      <c r="B471" s="130"/>
      <c r="C471" s="131"/>
      <c r="D471" s="126"/>
    </row>
    <row r="472" spans="1:4" x14ac:dyDescent="0.35">
      <c r="A472" s="229"/>
      <c r="B472" s="132"/>
      <c r="C472" s="6"/>
      <c r="D472" s="127"/>
    </row>
    <row r="473" spans="1:4" x14ac:dyDescent="0.35">
      <c r="A473" s="229"/>
      <c r="B473" s="130"/>
      <c r="C473" s="131"/>
      <c r="D473" s="126"/>
    </row>
    <row r="474" spans="1:4" x14ac:dyDescent="0.35">
      <c r="A474" s="229"/>
      <c r="B474" s="132"/>
      <c r="C474" s="6"/>
      <c r="D474" s="127"/>
    </row>
    <row r="475" spans="1:4" x14ac:dyDescent="0.35">
      <c r="A475" s="229"/>
      <c r="B475" s="130"/>
      <c r="C475" s="131"/>
      <c r="D475" s="126"/>
    </row>
    <row r="476" spans="1:4" x14ac:dyDescent="0.35">
      <c r="A476" s="229"/>
      <c r="B476" s="132"/>
      <c r="C476" s="6"/>
      <c r="D476" s="127"/>
    </row>
    <row r="477" spans="1:4" x14ac:dyDescent="0.35">
      <c r="A477" s="229"/>
      <c r="B477" s="130"/>
      <c r="C477" s="131"/>
      <c r="D477" s="126"/>
    </row>
    <row r="478" spans="1:4" x14ac:dyDescent="0.35">
      <c r="A478" s="229"/>
      <c r="B478" s="132"/>
      <c r="C478" s="6"/>
      <c r="D478" s="127"/>
    </row>
    <row r="479" spans="1:4" x14ac:dyDescent="0.35">
      <c r="A479" s="229"/>
      <c r="B479" s="130"/>
      <c r="C479" s="131"/>
      <c r="D479" s="126"/>
    </row>
    <row r="480" spans="1:4" x14ac:dyDescent="0.35">
      <c r="A480" s="229"/>
      <c r="B480" s="132"/>
      <c r="C480" s="6"/>
      <c r="D480" s="127"/>
    </row>
    <row r="481" spans="1:4" x14ac:dyDescent="0.35">
      <c r="A481" s="229"/>
      <c r="B481" s="130"/>
      <c r="C481" s="131"/>
      <c r="D481" s="126"/>
    </row>
    <row r="482" spans="1:4" x14ac:dyDescent="0.35">
      <c r="A482" s="229"/>
      <c r="B482" s="132"/>
      <c r="C482" s="6"/>
      <c r="D482" s="127"/>
    </row>
    <row r="483" spans="1:4" x14ac:dyDescent="0.35">
      <c r="A483" s="229"/>
      <c r="B483" s="130"/>
      <c r="C483" s="131"/>
      <c r="D483" s="126"/>
    </row>
    <row r="484" spans="1:4" x14ac:dyDescent="0.35">
      <c r="A484" s="229"/>
      <c r="B484" s="132"/>
      <c r="C484" s="6"/>
      <c r="D484" s="127"/>
    </row>
    <row r="485" spans="1:4" x14ac:dyDescent="0.35">
      <c r="A485" s="229"/>
      <c r="B485" s="130"/>
      <c r="C485" s="131"/>
      <c r="D485" s="126"/>
    </row>
    <row r="486" spans="1:4" x14ac:dyDescent="0.35">
      <c r="A486" s="229"/>
      <c r="B486" s="132"/>
      <c r="C486" s="6"/>
      <c r="D486" s="127"/>
    </row>
    <row r="487" spans="1:4" x14ac:dyDescent="0.35">
      <c r="A487" s="229"/>
      <c r="B487" s="130"/>
      <c r="C487" s="131"/>
      <c r="D487" s="126"/>
    </row>
    <row r="488" spans="1:4" x14ac:dyDescent="0.35">
      <c r="A488" s="229"/>
      <c r="B488" s="132"/>
      <c r="C488" s="6"/>
      <c r="D488" s="127"/>
    </row>
    <row r="489" spans="1:4" x14ac:dyDescent="0.35">
      <c r="A489" s="229"/>
      <c r="B489" s="130"/>
      <c r="C489" s="131"/>
      <c r="D489" s="126"/>
    </row>
    <row r="490" spans="1:4" x14ac:dyDescent="0.35">
      <c r="A490" s="229"/>
      <c r="B490" s="132"/>
      <c r="C490" s="6"/>
      <c r="D490" s="127"/>
    </row>
    <row r="491" spans="1:4" x14ac:dyDescent="0.35">
      <c r="A491" s="229"/>
      <c r="B491" s="130"/>
      <c r="C491" s="131"/>
      <c r="D491" s="126"/>
    </row>
    <row r="492" spans="1:4" x14ac:dyDescent="0.35">
      <c r="A492" s="229"/>
      <c r="B492" s="132"/>
      <c r="C492" s="6"/>
      <c r="D492" s="127"/>
    </row>
    <row r="493" spans="1:4" x14ac:dyDescent="0.35">
      <c r="A493" s="229"/>
      <c r="B493" s="130"/>
      <c r="C493" s="131"/>
      <c r="D493" s="126"/>
    </row>
    <row r="494" spans="1:4" x14ac:dyDescent="0.35">
      <c r="A494" s="229"/>
      <c r="B494" s="132"/>
      <c r="C494" s="6"/>
      <c r="D494" s="127"/>
    </row>
    <row r="495" spans="1:4" x14ac:dyDescent="0.35">
      <c r="A495" s="229"/>
      <c r="B495" s="130"/>
      <c r="C495" s="131"/>
      <c r="D495" s="126"/>
    </row>
    <row r="496" spans="1:4" x14ac:dyDescent="0.35">
      <c r="A496" s="229"/>
      <c r="B496" s="132"/>
      <c r="C496" s="6"/>
      <c r="D496" s="127"/>
    </row>
    <row r="497" spans="1:4" x14ac:dyDescent="0.35">
      <c r="A497" s="229"/>
      <c r="B497" s="130"/>
      <c r="C497" s="131"/>
      <c r="D497" s="126"/>
    </row>
    <row r="498" spans="1:4" x14ac:dyDescent="0.35">
      <c r="A498" s="229"/>
      <c r="B498" s="132"/>
      <c r="C498" s="6"/>
      <c r="D498" s="127"/>
    </row>
    <row r="499" spans="1:4" x14ac:dyDescent="0.35">
      <c r="A499" s="229"/>
      <c r="B499" s="130"/>
      <c r="C499" s="131"/>
      <c r="D499" s="126"/>
    </row>
    <row r="500" spans="1:4" x14ac:dyDescent="0.35">
      <c r="A500" s="229"/>
      <c r="B500" s="132"/>
      <c r="C500" s="6"/>
      <c r="D500" s="127"/>
    </row>
    <row r="501" spans="1:4" x14ac:dyDescent="0.35">
      <c r="A501" s="229"/>
      <c r="B501" s="130"/>
      <c r="C501" s="131"/>
      <c r="D501" s="126"/>
    </row>
    <row r="502" spans="1:4" x14ac:dyDescent="0.35">
      <c r="A502" s="229"/>
      <c r="B502" s="132"/>
      <c r="C502" s="6"/>
      <c r="D502" s="127"/>
    </row>
    <row r="503" spans="1:4" x14ac:dyDescent="0.35">
      <c r="A503" s="229"/>
      <c r="B503" s="130"/>
      <c r="C503" s="131"/>
      <c r="D503" s="126"/>
    </row>
    <row r="504" spans="1:4" x14ac:dyDescent="0.35">
      <c r="A504" s="229"/>
      <c r="B504" s="132"/>
      <c r="C504" s="6"/>
      <c r="D504" s="127"/>
    </row>
    <row r="505" spans="1:4" x14ac:dyDescent="0.35">
      <c r="A505" s="229"/>
      <c r="B505" s="130"/>
      <c r="C505" s="131"/>
      <c r="D505" s="126"/>
    </row>
    <row r="506" spans="1:4" x14ac:dyDescent="0.35">
      <c r="A506" s="229"/>
      <c r="B506" s="132"/>
      <c r="C506" s="6"/>
      <c r="D506" s="127"/>
    </row>
    <row r="507" spans="1:4" x14ac:dyDescent="0.35">
      <c r="A507" s="229"/>
      <c r="B507" s="130"/>
      <c r="C507" s="131"/>
      <c r="D507" s="126"/>
    </row>
    <row r="508" spans="1:4" x14ac:dyDescent="0.35">
      <c r="A508" s="229"/>
      <c r="B508" s="132"/>
      <c r="C508" s="6"/>
      <c r="D508" s="127"/>
    </row>
    <row r="509" spans="1:4" x14ac:dyDescent="0.35">
      <c r="A509" s="229"/>
      <c r="B509" s="130"/>
      <c r="C509" s="131"/>
      <c r="D509" s="126"/>
    </row>
    <row r="510" spans="1:4" x14ac:dyDescent="0.35">
      <c r="A510" s="229"/>
      <c r="B510" s="132"/>
      <c r="C510" s="6"/>
      <c r="D510" s="127"/>
    </row>
    <row r="511" spans="1:4" x14ac:dyDescent="0.35">
      <c r="A511" s="229"/>
      <c r="B511" s="130"/>
      <c r="C511" s="131"/>
      <c r="D511" s="126"/>
    </row>
    <row r="512" spans="1:4" x14ac:dyDescent="0.35">
      <c r="A512" s="229"/>
      <c r="B512" s="132"/>
      <c r="C512" s="6"/>
      <c r="D512" s="127"/>
    </row>
    <row r="513" spans="1:4" x14ac:dyDescent="0.35">
      <c r="A513" s="229"/>
      <c r="B513" s="130"/>
      <c r="C513" s="131"/>
      <c r="D513" s="126"/>
    </row>
    <row r="514" spans="1:4" x14ac:dyDescent="0.35">
      <c r="A514" s="229"/>
      <c r="B514" s="132"/>
      <c r="C514" s="6"/>
      <c r="D514" s="127"/>
    </row>
    <row r="515" spans="1:4" x14ac:dyDescent="0.35">
      <c r="A515" s="229"/>
      <c r="B515" s="130"/>
      <c r="C515" s="131"/>
      <c r="D515" s="126"/>
    </row>
    <row r="516" spans="1:4" x14ac:dyDescent="0.35">
      <c r="A516" s="229"/>
      <c r="B516" s="132"/>
      <c r="C516" s="6"/>
      <c r="D516" s="127"/>
    </row>
    <row r="517" spans="1:4" x14ac:dyDescent="0.35">
      <c r="A517" s="229"/>
      <c r="B517" s="130"/>
      <c r="C517" s="131"/>
      <c r="D517" s="126"/>
    </row>
    <row r="518" spans="1:4" x14ac:dyDescent="0.35">
      <c r="A518" s="229"/>
      <c r="B518" s="132"/>
      <c r="C518" s="6"/>
      <c r="D518" s="127"/>
    </row>
    <row r="519" spans="1:4" x14ac:dyDescent="0.35">
      <c r="A519" s="229"/>
      <c r="B519" s="130"/>
      <c r="C519" s="131"/>
      <c r="D519" s="126"/>
    </row>
    <row r="520" spans="1:4" x14ac:dyDescent="0.35">
      <c r="A520" s="229"/>
      <c r="B520" s="132"/>
      <c r="C520" s="6"/>
      <c r="D520" s="127"/>
    </row>
    <row r="521" spans="1:4" x14ac:dyDescent="0.35">
      <c r="A521" s="229"/>
      <c r="B521" s="130"/>
      <c r="C521" s="131"/>
      <c r="D521" s="126"/>
    </row>
    <row r="522" spans="1:4" x14ac:dyDescent="0.35">
      <c r="A522" s="229"/>
      <c r="B522" s="132"/>
      <c r="C522" s="6"/>
      <c r="D522" s="127"/>
    </row>
    <row r="523" spans="1:4" x14ac:dyDescent="0.35">
      <c r="A523" s="229"/>
      <c r="B523" s="130"/>
      <c r="C523" s="131"/>
      <c r="D523" s="126"/>
    </row>
    <row r="524" spans="1:4" x14ac:dyDescent="0.35">
      <c r="A524" s="229"/>
      <c r="B524" s="132"/>
      <c r="C524" s="6"/>
      <c r="D524" s="127"/>
    </row>
    <row r="525" spans="1:4" x14ac:dyDescent="0.35">
      <c r="A525" s="229"/>
      <c r="B525" s="130"/>
      <c r="C525" s="131"/>
      <c r="D525" s="126"/>
    </row>
    <row r="526" spans="1:4" x14ac:dyDescent="0.35">
      <c r="A526" s="229"/>
      <c r="B526" s="132"/>
      <c r="C526" s="6"/>
      <c r="D526" s="127"/>
    </row>
    <row r="527" spans="1:4" x14ac:dyDescent="0.35">
      <c r="A527" s="229"/>
      <c r="B527" s="130"/>
      <c r="C527" s="131"/>
      <c r="D527" s="126"/>
    </row>
    <row r="528" spans="1:4" x14ac:dyDescent="0.35">
      <c r="A528" s="229"/>
      <c r="B528" s="132"/>
      <c r="C528" s="6"/>
      <c r="D528" s="127"/>
    </row>
    <row r="529" spans="1:4" x14ac:dyDescent="0.35">
      <c r="A529" s="229"/>
      <c r="B529" s="130"/>
      <c r="C529" s="131"/>
      <c r="D529" s="126"/>
    </row>
    <row r="530" spans="1:4" x14ac:dyDescent="0.35">
      <c r="A530" s="229"/>
      <c r="B530" s="132"/>
      <c r="C530" s="6"/>
      <c r="D530" s="127"/>
    </row>
    <row r="531" spans="1:4" x14ac:dyDescent="0.35">
      <c r="A531" s="229"/>
      <c r="B531" s="130"/>
      <c r="C531" s="131"/>
      <c r="D531" s="126"/>
    </row>
    <row r="532" spans="1:4" x14ac:dyDescent="0.35">
      <c r="A532" s="229"/>
      <c r="B532" s="132"/>
      <c r="C532" s="6"/>
      <c r="D532" s="127"/>
    </row>
    <row r="533" spans="1:4" x14ac:dyDescent="0.35">
      <c r="A533" s="229"/>
      <c r="B533" s="130"/>
      <c r="C533" s="131"/>
      <c r="D533" s="126"/>
    </row>
    <row r="534" spans="1:4" x14ac:dyDescent="0.35">
      <c r="A534" s="229"/>
      <c r="B534" s="132"/>
      <c r="C534" s="6"/>
      <c r="D534" s="127"/>
    </row>
    <row r="535" spans="1:4" x14ac:dyDescent="0.35">
      <c r="A535" s="229"/>
      <c r="B535" s="130"/>
      <c r="C535" s="131"/>
      <c r="D535" s="126"/>
    </row>
    <row r="536" spans="1:4" x14ac:dyDescent="0.35">
      <c r="A536" s="229"/>
      <c r="B536" s="132"/>
      <c r="C536" s="6"/>
      <c r="D536" s="127"/>
    </row>
    <row r="537" spans="1:4" x14ac:dyDescent="0.35">
      <c r="A537" s="229"/>
      <c r="B537" s="130"/>
      <c r="C537" s="131"/>
      <c r="D537" s="126"/>
    </row>
    <row r="538" spans="1:4" x14ac:dyDescent="0.35">
      <c r="A538" s="229"/>
      <c r="B538" s="132"/>
      <c r="C538" s="6"/>
      <c r="D538" s="127"/>
    </row>
    <row r="539" spans="1:4" x14ac:dyDescent="0.35">
      <c r="A539" s="229"/>
      <c r="B539" s="130"/>
      <c r="C539" s="131"/>
      <c r="D539" s="126"/>
    </row>
    <row r="540" spans="1:4" x14ac:dyDescent="0.35">
      <c r="A540" s="229"/>
      <c r="B540" s="132"/>
      <c r="C540" s="6"/>
      <c r="D540" s="127"/>
    </row>
    <row r="541" spans="1:4" x14ac:dyDescent="0.35">
      <c r="A541" s="229"/>
      <c r="B541" s="130"/>
      <c r="C541" s="131"/>
      <c r="D541" s="126"/>
    </row>
    <row r="542" spans="1:4" x14ac:dyDescent="0.35">
      <c r="A542" s="229"/>
      <c r="B542" s="132"/>
      <c r="C542" s="6"/>
      <c r="D542" s="127"/>
    </row>
    <row r="543" spans="1:4" x14ac:dyDescent="0.35">
      <c r="A543" s="229"/>
      <c r="B543" s="130"/>
      <c r="C543" s="131"/>
      <c r="D543" s="126"/>
    </row>
    <row r="544" spans="1:4" x14ac:dyDescent="0.35">
      <c r="A544" s="229"/>
      <c r="B544" s="132"/>
      <c r="C544" s="6"/>
      <c r="D544" s="127"/>
    </row>
    <row r="545" spans="1:4" x14ac:dyDescent="0.35">
      <c r="A545" s="229"/>
      <c r="B545" s="130"/>
      <c r="C545" s="131"/>
      <c r="D545" s="126"/>
    </row>
    <row r="546" spans="1:4" x14ac:dyDescent="0.35">
      <c r="A546" s="229"/>
      <c r="B546" s="132"/>
      <c r="C546" s="6"/>
      <c r="D546" s="127"/>
    </row>
    <row r="547" spans="1:4" x14ac:dyDescent="0.35">
      <c r="A547" s="229"/>
      <c r="B547" s="130"/>
      <c r="C547" s="131"/>
      <c r="D547" s="126"/>
    </row>
    <row r="548" spans="1:4" x14ac:dyDescent="0.35">
      <c r="A548" s="229"/>
      <c r="B548" s="132"/>
      <c r="C548" s="6"/>
      <c r="D548" s="127"/>
    </row>
    <row r="549" spans="1:4" x14ac:dyDescent="0.35">
      <c r="A549" s="229"/>
      <c r="B549" s="130"/>
      <c r="C549" s="131"/>
      <c r="D549" s="126"/>
    </row>
    <row r="550" spans="1:4" x14ac:dyDescent="0.35">
      <c r="A550" s="229"/>
      <c r="B550" s="132"/>
      <c r="C550" s="6"/>
      <c r="D550" s="127"/>
    </row>
    <row r="551" spans="1:4" x14ac:dyDescent="0.35">
      <c r="A551" s="229"/>
      <c r="B551" s="130"/>
      <c r="C551" s="131"/>
      <c r="D551" s="126"/>
    </row>
    <row r="552" spans="1:4" x14ac:dyDescent="0.35">
      <c r="A552" s="229"/>
      <c r="B552" s="132"/>
      <c r="C552" s="6"/>
      <c r="D552" s="127"/>
    </row>
    <row r="553" spans="1:4" x14ac:dyDescent="0.35">
      <c r="A553" s="229"/>
      <c r="B553" s="130"/>
      <c r="C553" s="131"/>
      <c r="D553" s="126"/>
    </row>
    <row r="554" spans="1:4" x14ac:dyDescent="0.35">
      <c r="A554" s="229"/>
      <c r="B554" s="132"/>
      <c r="C554" s="6"/>
      <c r="D554" s="127"/>
    </row>
    <row r="555" spans="1:4" x14ac:dyDescent="0.35">
      <c r="A555" s="229"/>
      <c r="B555" s="130"/>
      <c r="C555" s="131"/>
      <c r="D555" s="126"/>
    </row>
    <row r="556" spans="1:4" x14ac:dyDescent="0.35">
      <c r="A556" s="229"/>
      <c r="B556" s="132"/>
      <c r="C556" s="6"/>
      <c r="D556" s="127"/>
    </row>
    <row r="557" spans="1:4" x14ac:dyDescent="0.35">
      <c r="A557" s="229"/>
      <c r="B557" s="130"/>
      <c r="C557" s="131"/>
      <c r="D557" s="126"/>
    </row>
    <row r="558" spans="1:4" x14ac:dyDescent="0.35">
      <c r="A558" s="229"/>
      <c r="B558" s="132"/>
      <c r="C558" s="6"/>
      <c r="D558" s="127"/>
    </row>
    <row r="559" spans="1:4" x14ac:dyDescent="0.35">
      <c r="A559" s="229"/>
      <c r="B559" s="130"/>
      <c r="C559" s="131"/>
      <c r="D559" s="126"/>
    </row>
    <row r="560" spans="1:4" x14ac:dyDescent="0.35">
      <c r="A560" s="229"/>
      <c r="B560" s="132"/>
      <c r="C560" s="6"/>
      <c r="D560" s="127"/>
    </row>
    <row r="561" spans="1:4" x14ac:dyDescent="0.35">
      <c r="A561" s="229"/>
      <c r="B561" s="130"/>
      <c r="C561" s="131"/>
      <c r="D561" s="126"/>
    </row>
    <row r="562" spans="1:4" x14ac:dyDescent="0.35">
      <c r="A562" s="229"/>
      <c r="B562" s="132"/>
      <c r="C562" s="6"/>
      <c r="D562" s="127"/>
    </row>
    <row r="563" spans="1:4" x14ac:dyDescent="0.35">
      <c r="A563" s="229"/>
      <c r="B563" s="130"/>
      <c r="C563" s="131"/>
      <c r="D563" s="126"/>
    </row>
    <row r="564" spans="1:4" x14ac:dyDescent="0.35">
      <c r="A564" s="229"/>
      <c r="B564" s="132"/>
      <c r="C564" s="6"/>
      <c r="D564" s="127"/>
    </row>
    <row r="565" spans="1:4" x14ac:dyDescent="0.35">
      <c r="A565" s="229"/>
      <c r="B565" s="130"/>
      <c r="C565" s="131"/>
      <c r="D565" s="126"/>
    </row>
    <row r="566" spans="1:4" x14ac:dyDescent="0.35">
      <c r="A566" s="229"/>
      <c r="B566" s="132"/>
      <c r="C566" s="6"/>
      <c r="D566" s="127"/>
    </row>
    <row r="567" spans="1:4" x14ac:dyDescent="0.35">
      <c r="A567" s="229"/>
      <c r="B567" s="130"/>
      <c r="C567" s="131"/>
      <c r="D567" s="126"/>
    </row>
    <row r="568" spans="1:4" x14ac:dyDescent="0.35">
      <c r="A568" s="229"/>
      <c r="B568" s="132"/>
      <c r="C568" s="6"/>
      <c r="D568" s="127"/>
    </row>
    <row r="569" spans="1:4" x14ac:dyDescent="0.35">
      <c r="A569" s="229"/>
      <c r="B569" s="130"/>
      <c r="C569" s="131"/>
      <c r="D569" s="126"/>
    </row>
    <row r="570" spans="1:4" x14ac:dyDescent="0.35">
      <c r="A570" s="229"/>
      <c r="B570" s="132"/>
      <c r="C570" s="6"/>
      <c r="D570" s="127"/>
    </row>
    <row r="571" spans="1:4" x14ac:dyDescent="0.35">
      <c r="A571" s="229"/>
      <c r="B571" s="130"/>
      <c r="C571" s="131"/>
      <c r="D571" s="126"/>
    </row>
    <row r="572" spans="1:4" x14ac:dyDescent="0.35">
      <c r="A572" s="229"/>
      <c r="B572" s="132"/>
      <c r="C572" s="6"/>
      <c r="D572" s="127"/>
    </row>
    <row r="573" spans="1:4" x14ac:dyDescent="0.35">
      <c r="A573" s="229"/>
      <c r="B573" s="130"/>
      <c r="C573" s="131"/>
      <c r="D573" s="126"/>
    </row>
    <row r="574" spans="1:4" x14ac:dyDescent="0.35">
      <c r="A574" s="229"/>
      <c r="B574" s="132"/>
      <c r="C574" s="6"/>
      <c r="D574" s="127"/>
    </row>
    <row r="575" spans="1:4" x14ac:dyDescent="0.35">
      <c r="A575" s="229"/>
      <c r="B575" s="130"/>
      <c r="C575" s="131"/>
      <c r="D575" s="126"/>
    </row>
    <row r="576" spans="1:4" x14ac:dyDescent="0.35">
      <c r="A576" s="229"/>
      <c r="B576" s="132"/>
      <c r="C576" s="6"/>
      <c r="D576" s="127"/>
    </row>
    <row r="577" spans="1:4" x14ac:dyDescent="0.35">
      <c r="A577" s="229"/>
      <c r="B577" s="130"/>
      <c r="C577" s="131"/>
      <c r="D577" s="126"/>
    </row>
    <row r="578" spans="1:4" x14ac:dyDescent="0.35">
      <c r="A578" s="229"/>
      <c r="B578" s="132"/>
      <c r="C578" s="6"/>
      <c r="D578" s="127"/>
    </row>
    <row r="579" spans="1:4" x14ac:dyDescent="0.35">
      <c r="A579" s="229"/>
      <c r="B579" s="130"/>
      <c r="C579" s="131"/>
      <c r="D579" s="126"/>
    </row>
    <row r="580" spans="1:4" x14ac:dyDescent="0.35">
      <c r="A580" s="229"/>
      <c r="B580" s="132"/>
      <c r="C580" s="6"/>
      <c r="D580" s="127"/>
    </row>
    <row r="581" spans="1:4" x14ac:dyDescent="0.35">
      <c r="A581" s="229"/>
      <c r="B581" s="130"/>
      <c r="C581" s="131"/>
      <c r="D581" s="126"/>
    </row>
    <row r="582" spans="1:4" x14ac:dyDescent="0.35">
      <c r="A582" s="229"/>
      <c r="B582" s="132"/>
      <c r="C582" s="6"/>
      <c r="D582" s="127"/>
    </row>
    <row r="583" spans="1:4" x14ac:dyDescent="0.35">
      <c r="A583" s="229"/>
      <c r="B583" s="130"/>
      <c r="C583" s="131"/>
      <c r="D583" s="126"/>
    </row>
    <row r="584" spans="1:4" x14ac:dyDescent="0.35">
      <c r="A584" s="229"/>
      <c r="B584" s="132"/>
      <c r="C584" s="6"/>
      <c r="D584" s="127"/>
    </row>
    <row r="585" spans="1:4" x14ac:dyDescent="0.35">
      <c r="A585" s="229"/>
      <c r="B585" s="130"/>
      <c r="C585" s="131"/>
      <c r="D585" s="126"/>
    </row>
    <row r="586" spans="1:4" x14ac:dyDescent="0.35">
      <c r="A586" s="229"/>
      <c r="B586" s="132"/>
      <c r="C586" s="6"/>
      <c r="D586" s="127"/>
    </row>
    <row r="587" spans="1:4" x14ac:dyDescent="0.35">
      <c r="A587" s="229"/>
      <c r="B587" s="130"/>
      <c r="C587" s="131"/>
      <c r="D587" s="126"/>
    </row>
    <row r="588" spans="1:4" x14ac:dyDescent="0.35">
      <c r="A588" s="229"/>
      <c r="B588" s="132"/>
      <c r="C588" s="6"/>
      <c r="D588" s="127"/>
    </row>
    <row r="589" spans="1:4" x14ac:dyDescent="0.35">
      <c r="A589" s="229"/>
      <c r="B589" s="130"/>
      <c r="C589" s="131"/>
      <c r="D589" s="126"/>
    </row>
    <row r="590" spans="1:4" x14ac:dyDescent="0.35">
      <c r="A590" s="229"/>
      <c r="B590" s="132"/>
      <c r="C590" s="6"/>
      <c r="D590" s="127"/>
    </row>
    <row r="591" spans="1:4" x14ac:dyDescent="0.35">
      <c r="A591" s="229"/>
      <c r="B591" s="130"/>
      <c r="C591" s="131"/>
      <c r="D591" s="126"/>
    </row>
    <row r="592" spans="1:4" x14ac:dyDescent="0.35">
      <c r="A592" s="229"/>
      <c r="B592" s="132"/>
      <c r="C592" s="6"/>
      <c r="D592" s="127"/>
    </row>
    <row r="593" spans="1:4" x14ac:dyDescent="0.35">
      <c r="A593" s="229"/>
      <c r="B593" s="130"/>
      <c r="C593" s="131"/>
      <c r="D593" s="126"/>
    </row>
    <row r="594" spans="1:4" x14ac:dyDescent="0.35">
      <c r="A594" s="229"/>
      <c r="B594" s="132"/>
      <c r="C594" s="6"/>
      <c r="D594" s="127"/>
    </row>
    <row r="595" spans="1:4" x14ac:dyDescent="0.35">
      <c r="A595" s="229"/>
      <c r="B595" s="130"/>
      <c r="C595" s="131"/>
      <c r="D595" s="126"/>
    </row>
    <row r="596" spans="1:4" x14ac:dyDescent="0.35">
      <c r="A596" s="229"/>
      <c r="B596" s="132"/>
      <c r="C596" s="6"/>
      <c r="D596" s="127"/>
    </row>
    <row r="597" spans="1:4" x14ac:dyDescent="0.35">
      <c r="A597" s="229"/>
      <c r="B597" s="130"/>
      <c r="C597" s="131"/>
      <c r="D597" s="126"/>
    </row>
    <row r="598" spans="1:4" x14ac:dyDescent="0.35">
      <c r="A598" s="229"/>
      <c r="B598" s="132"/>
      <c r="C598" s="6"/>
      <c r="D598" s="127"/>
    </row>
    <row r="599" spans="1:4" x14ac:dyDescent="0.35">
      <c r="A599" s="229"/>
      <c r="B599" s="130"/>
      <c r="C599" s="131"/>
      <c r="D599" s="126"/>
    </row>
    <row r="600" spans="1:4" x14ac:dyDescent="0.35">
      <c r="A600" s="229"/>
      <c r="B600" s="132"/>
      <c r="C600" s="6"/>
      <c r="D600" s="127"/>
    </row>
    <row r="601" spans="1:4" x14ac:dyDescent="0.35">
      <c r="A601" s="229"/>
      <c r="B601" s="130"/>
      <c r="C601" s="131"/>
      <c r="D601" s="126"/>
    </row>
    <row r="602" spans="1:4" x14ac:dyDescent="0.35">
      <c r="A602" s="229"/>
      <c r="B602" s="132"/>
      <c r="C602" s="6"/>
      <c r="D602" s="127"/>
    </row>
    <row r="603" spans="1:4" x14ac:dyDescent="0.35">
      <c r="A603" s="229"/>
      <c r="B603" s="130"/>
      <c r="C603" s="131"/>
      <c r="D603" s="126"/>
    </row>
    <row r="604" spans="1:4" x14ac:dyDescent="0.35">
      <c r="A604" s="229"/>
      <c r="B604" s="132"/>
      <c r="C604" s="6"/>
      <c r="D604" s="127"/>
    </row>
    <row r="605" spans="1:4" x14ac:dyDescent="0.35">
      <c r="A605" s="229"/>
      <c r="B605" s="130"/>
      <c r="C605" s="131"/>
      <c r="D605" s="126"/>
    </row>
    <row r="606" spans="1:4" x14ac:dyDescent="0.35">
      <c r="A606" s="229"/>
      <c r="B606" s="132"/>
      <c r="C606" s="6"/>
      <c r="D606" s="127"/>
    </row>
    <row r="607" spans="1:4" x14ac:dyDescent="0.35">
      <c r="A607" s="229"/>
      <c r="B607" s="130"/>
      <c r="C607" s="131"/>
      <c r="D607" s="126"/>
    </row>
    <row r="608" spans="1:4" x14ac:dyDescent="0.35">
      <c r="A608" s="229"/>
      <c r="B608" s="132"/>
      <c r="C608" s="6"/>
      <c r="D608" s="127"/>
    </row>
    <row r="609" spans="1:4" x14ac:dyDescent="0.35">
      <c r="A609" s="229"/>
      <c r="B609" s="130"/>
      <c r="C609" s="131"/>
      <c r="D609" s="126"/>
    </row>
    <row r="610" spans="1:4" x14ac:dyDescent="0.35">
      <c r="A610" s="229"/>
      <c r="B610" s="132"/>
      <c r="C610" s="6"/>
      <c r="D610" s="127"/>
    </row>
    <row r="611" spans="1:4" x14ac:dyDescent="0.35">
      <c r="A611" s="229"/>
      <c r="B611" s="130"/>
      <c r="C611" s="131"/>
      <c r="D611" s="126"/>
    </row>
    <row r="612" spans="1:4" x14ac:dyDescent="0.35">
      <c r="A612" s="229"/>
      <c r="B612" s="132"/>
      <c r="C612" s="6"/>
      <c r="D612" s="127"/>
    </row>
    <row r="613" spans="1:4" x14ac:dyDescent="0.35">
      <c r="A613" s="229"/>
      <c r="B613" s="130"/>
      <c r="C613" s="131"/>
      <c r="D613" s="126"/>
    </row>
    <row r="614" spans="1:4" x14ac:dyDescent="0.35">
      <c r="A614" s="229"/>
      <c r="B614" s="132"/>
      <c r="C614" s="6"/>
      <c r="D614" s="127"/>
    </row>
    <row r="615" spans="1:4" x14ac:dyDescent="0.35">
      <c r="A615" s="229"/>
      <c r="B615" s="130"/>
      <c r="C615" s="131"/>
      <c r="D615" s="126"/>
    </row>
    <row r="616" spans="1:4" x14ac:dyDescent="0.35">
      <c r="A616" s="229"/>
      <c r="B616" s="132"/>
      <c r="C616" s="6"/>
      <c r="D616" s="127"/>
    </row>
    <row r="617" spans="1:4" x14ac:dyDescent="0.35">
      <c r="A617" s="229"/>
      <c r="B617" s="130"/>
      <c r="C617" s="131"/>
      <c r="D617" s="126"/>
    </row>
    <row r="618" spans="1:4" x14ac:dyDescent="0.35">
      <c r="A618" s="229"/>
      <c r="B618" s="132"/>
      <c r="C618" s="6"/>
      <c r="D618" s="127"/>
    </row>
    <row r="619" spans="1:4" x14ac:dyDescent="0.35">
      <c r="A619" s="229"/>
      <c r="B619" s="130"/>
      <c r="C619" s="131"/>
      <c r="D619" s="126"/>
    </row>
    <row r="620" spans="1:4" x14ac:dyDescent="0.35">
      <c r="A620" s="229"/>
      <c r="B620" s="132"/>
      <c r="C620" s="6"/>
      <c r="D620" s="127"/>
    </row>
    <row r="621" spans="1:4" x14ac:dyDescent="0.35">
      <c r="A621" s="229"/>
      <c r="B621" s="130"/>
      <c r="C621" s="131"/>
      <c r="D621" s="126"/>
    </row>
    <row r="622" spans="1:4" x14ac:dyDescent="0.35">
      <c r="A622" s="229"/>
      <c r="B622" s="132"/>
      <c r="C622" s="6"/>
      <c r="D622" s="127"/>
    </row>
    <row r="623" spans="1:4" x14ac:dyDescent="0.35">
      <c r="A623" s="229"/>
      <c r="B623" s="130"/>
      <c r="C623" s="131"/>
      <c r="D623" s="126"/>
    </row>
    <row r="624" spans="1:4" x14ac:dyDescent="0.35">
      <c r="A624" s="229"/>
      <c r="B624" s="132"/>
      <c r="C624" s="6"/>
      <c r="D624" s="127"/>
    </row>
    <row r="625" spans="1:4" x14ac:dyDescent="0.35">
      <c r="A625" s="229"/>
      <c r="B625" s="130"/>
      <c r="C625" s="131"/>
      <c r="D625" s="126"/>
    </row>
    <row r="626" spans="1:4" x14ac:dyDescent="0.35">
      <c r="A626" s="229"/>
      <c r="B626" s="132"/>
      <c r="C626" s="6"/>
      <c r="D626" s="127"/>
    </row>
    <row r="627" spans="1:4" x14ac:dyDescent="0.35">
      <c r="A627" s="229"/>
      <c r="B627" s="130"/>
      <c r="C627" s="131"/>
      <c r="D627" s="126"/>
    </row>
    <row r="628" spans="1:4" x14ac:dyDescent="0.35">
      <c r="A628" s="229"/>
      <c r="B628" s="132"/>
      <c r="C628" s="6"/>
      <c r="D628" s="127"/>
    </row>
    <row r="629" spans="1:4" x14ac:dyDescent="0.35">
      <c r="A629" s="229"/>
      <c r="B629" s="130"/>
      <c r="C629" s="131"/>
      <c r="D629" s="126"/>
    </row>
    <row r="630" spans="1:4" x14ac:dyDescent="0.35">
      <c r="A630" s="229"/>
      <c r="B630" s="132"/>
      <c r="C630" s="6"/>
      <c r="D630" s="127"/>
    </row>
    <row r="631" spans="1:4" x14ac:dyDescent="0.35">
      <c r="A631" s="229"/>
      <c r="B631" s="130"/>
      <c r="C631" s="131"/>
      <c r="D631" s="126"/>
    </row>
    <row r="632" spans="1:4" x14ac:dyDescent="0.35">
      <c r="A632" s="229"/>
      <c r="B632" s="132"/>
      <c r="C632" s="6"/>
      <c r="D632" s="127"/>
    </row>
    <row r="633" spans="1:4" x14ac:dyDescent="0.35">
      <c r="A633" s="229"/>
      <c r="B633" s="130"/>
      <c r="C633" s="131"/>
      <c r="D633" s="126"/>
    </row>
    <row r="634" spans="1:4" x14ac:dyDescent="0.35">
      <c r="A634" s="229"/>
      <c r="B634" s="132"/>
      <c r="C634" s="6"/>
      <c r="D634" s="127"/>
    </row>
    <row r="635" spans="1:4" x14ac:dyDescent="0.35">
      <c r="A635" s="229"/>
      <c r="B635" s="130"/>
      <c r="C635" s="131"/>
      <c r="D635" s="126"/>
    </row>
    <row r="636" spans="1:4" x14ac:dyDescent="0.35">
      <c r="A636" s="229"/>
      <c r="B636" s="132"/>
      <c r="C636" s="6"/>
      <c r="D636" s="127"/>
    </row>
    <row r="637" spans="1:4" x14ac:dyDescent="0.35">
      <c r="A637" s="229"/>
      <c r="B637" s="130"/>
      <c r="C637" s="131"/>
      <c r="D637" s="126"/>
    </row>
    <row r="638" spans="1:4" x14ac:dyDescent="0.35">
      <c r="A638" s="229"/>
      <c r="B638" s="132"/>
      <c r="C638" s="6"/>
      <c r="D638" s="127"/>
    </row>
    <row r="639" spans="1:4" x14ac:dyDescent="0.35">
      <c r="A639" s="229"/>
      <c r="B639" s="130"/>
      <c r="C639" s="131"/>
      <c r="D639" s="126"/>
    </row>
    <row r="640" spans="1:4" x14ac:dyDescent="0.35">
      <c r="A640" s="229"/>
      <c r="B640" s="132"/>
      <c r="C640" s="6"/>
      <c r="D640" s="127"/>
    </row>
    <row r="641" spans="1:4" x14ac:dyDescent="0.35">
      <c r="A641" s="229"/>
      <c r="B641" s="130"/>
      <c r="C641" s="131"/>
      <c r="D641" s="126"/>
    </row>
    <row r="642" spans="1:4" x14ac:dyDescent="0.35">
      <c r="A642" s="229"/>
      <c r="B642" s="132"/>
      <c r="C642" s="6"/>
      <c r="D642" s="127"/>
    </row>
    <row r="643" spans="1:4" x14ac:dyDescent="0.35">
      <c r="A643" s="229"/>
      <c r="B643" s="130"/>
      <c r="C643" s="131"/>
      <c r="D643" s="126"/>
    </row>
    <row r="644" spans="1:4" x14ac:dyDescent="0.35">
      <c r="A644" s="229"/>
      <c r="B644" s="132"/>
      <c r="C644" s="6"/>
      <c r="D644" s="127"/>
    </row>
    <row r="645" spans="1:4" x14ac:dyDescent="0.35">
      <c r="A645" s="229"/>
      <c r="B645" s="130"/>
      <c r="C645" s="131"/>
      <c r="D645" s="126"/>
    </row>
    <row r="646" spans="1:4" x14ac:dyDescent="0.35">
      <c r="A646" s="229"/>
      <c r="B646" s="132"/>
      <c r="C646" s="6"/>
      <c r="D646" s="127"/>
    </row>
    <row r="647" spans="1:4" x14ac:dyDescent="0.35">
      <c r="A647" s="229"/>
      <c r="B647" s="130"/>
      <c r="C647" s="131"/>
      <c r="D647" s="126"/>
    </row>
    <row r="648" spans="1:4" x14ac:dyDescent="0.35">
      <c r="A648" s="229"/>
      <c r="B648" s="132"/>
      <c r="C648" s="6"/>
      <c r="D648" s="127"/>
    </row>
    <row r="649" spans="1:4" x14ac:dyDescent="0.35">
      <c r="A649" s="229"/>
      <c r="B649" s="130"/>
      <c r="C649" s="131"/>
      <c r="D649" s="126"/>
    </row>
    <row r="650" spans="1:4" x14ac:dyDescent="0.35">
      <c r="A650" s="229"/>
      <c r="B650" s="132"/>
      <c r="C650" s="6"/>
      <c r="D650" s="127"/>
    </row>
    <row r="651" spans="1:4" x14ac:dyDescent="0.35">
      <c r="A651" s="229"/>
      <c r="B651" s="130"/>
      <c r="C651" s="131"/>
      <c r="D651" s="126"/>
    </row>
    <row r="652" spans="1:4" x14ac:dyDescent="0.35">
      <c r="A652" s="229"/>
      <c r="B652" s="132"/>
      <c r="C652" s="6"/>
      <c r="D652" s="127"/>
    </row>
    <row r="653" spans="1:4" x14ac:dyDescent="0.35">
      <c r="A653" s="229"/>
      <c r="B653" s="130"/>
      <c r="C653" s="131"/>
      <c r="D653" s="126"/>
    </row>
    <row r="654" spans="1:4" x14ac:dyDescent="0.35">
      <c r="A654" s="229"/>
      <c r="B654" s="132"/>
      <c r="C654" s="6"/>
      <c r="D654" s="127"/>
    </row>
    <row r="655" spans="1:4" x14ac:dyDescent="0.35">
      <c r="A655" s="229"/>
      <c r="B655" s="130"/>
      <c r="C655" s="131"/>
      <c r="D655" s="126"/>
    </row>
    <row r="656" spans="1:4" x14ac:dyDescent="0.35">
      <c r="A656" s="229"/>
      <c r="B656" s="132"/>
      <c r="C656" s="6"/>
      <c r="D656" s="127"/>
    </row>
    <row r="657" spans="1:4" x14ac:dyDescent="0.35">
      <c r="A657" s="229"/>
      <c r="B657" s="130"/>
      <c r="C657" s="131"/>
      <c r="D657" s="126"/>
    </row>
    <row r="658" spans="1:4" x14ac:dyDescent="0.35">
      <c r="A658" s="229"/>
      <c r="B658" s="132"/>
      <c r="C658" s="6"/>
      <c r="D658" s="127"/>
    </row>
    <row r="659" spans="1:4" x14ac:dyDescent="0.35">
      <c r="A659" s="229"/>
      <c r="B659" s="130"/>
      <c r="C659" s="131"/>
      <c r="D659" s="126"/>
    </row>
    <row r="660" spans="1:4" x14ac:dyDescent="0.35">
      <c r="A660" s="229"/>
      <c r="B660" s="132"/>
      <c r="C660" s="6"/>
      <c r="D660" s="127"/>
    </row>
    <row r="661" spans="1:4" x14ac:dyDescent="0.35">
      <c r="A661" s="229"/>
      <c r="B661" s="130"/>
      <c r="C661" s="131"/>
      <c r="D661" s="126"/>
    </row>
    <row r="662" spans="1:4" x14ac:dyDescent="0.35">
      <c r="A662" s="229"/>
      <c r="B662" s="132"/>
      <c r="C662" s="6"/>
      <c r="D662" s="127"/>
    </row>
    <row r="663" spans="1:4" x14ac:dyDescent="0.35">
      <c r="A663" s="229"/>
      <c r="B663" s="130"/>
      <c r="C663" s="131"/>
      <c r="D663" s="126"/>
    </row>
    <row r="664" spans="1:4" x14ac:dyDescent="0.35">
      <c r="A664" s="229"/>
      <c r="B664" s="132"/>
      <c r="C664" s="6"/>
      <c r="D664" s="127"/>
    </row>
    <row r="665" spans="1:4" x14ac:dyDescent="0.35">
      <c r="A665" s="229"/>
      <c r="B665" s="130"/>
      <c r="C665" s="131"/>
      <c r="D665" s="126"/>
    </row>
    <row r="666" spans="1:4" x14ac:dyDescent="0.35">
      <c r="A666" s="229"/>
      <c r="B666" s="132"/>
      <c r="C666" s="6"/>
      <c r="D666" s="127"/>
    </row>
    <row r="667" spans="1:4" x14ac:dyDescent="0.35">
      <c r="A667" s="229"/>
      <c r="B667" s="130"/>
      <c r="C667" s="131"/>
      <c r="D667" s="126"/>
    </row>
    <row r="668" spans="1:4" x14ac:dyDescent="0.35">
      <c r="A668" s="229"/>
      <c r="B668" s="132"/>
      <c r="C668" s="6"/>
      <c r="D668" s="127"/>
    </row>
    <row r="669" spans="1:4" x14ac:dyDescent="0.35">
      <c r="A669" s="229"/>
      <c r="B669" s="130"/>
      <c r="C669" s="131"/>
      <c r="D669" s="126"/>
    </row>
    <row r="670" spans="1:4" x14ac:dyDescent="0.35">
      <c r="A670" s="229"/>
      <c r="B670" s="132"/>
      <c r="C670" s="6"/>
      <c r="D670" s="127"/>
    </row>
    <row r="671" spans="1:4" x14ac:dyDescent="0.35">
      <c r="A671" s="229"/>
      <c r="B671" s="130"/>
      <c r="C671" s="131"/>
      <c r="D671" s="126"/>
    </row>
    <row r="672" spans="1:4" x14ac:dyDescent="0.35">
      <c r="A672" s="229"/>
      <c r="B672" s="132"/>
      <c r="C672" s="6"/>
      <c r="D672" s="127"/>
    </row>
    <row r="673" spans="1:4" x14ac:dyDescent="0.35">
      <c r="A673" s="229"/>
      <c r="B673" s="130"/>
      <c r="C673" s="131"/>
      <c r="D673" s="126"/>
    </row>
    <row r="674" spans="1:4" x14ac:dyDescent="0.35">
      <c r="A674" s="229"/>
      <c r="B674" s="132"/>
      <c r="C674" s="6"/>
      <c r="D674" s="127"/>
    </row>
    <row r="675" spans="1:4" x14ac:dyDescent="0.35">
      <c r="A675" s="229"/>
      <c r="B675" s="130"/>
      <c r="C675" s="131"/>
      <c r="D675" s="126"/>
    </row>
    <row r="676" spans="1:4" x14ac:dyDescent="0.35">
      <c r="A676" s="229"/>
      <c r="B676" s="132"/>
      <c r="C676" s="6"/>
      <c r="D676" s="127"/>
    </row>
    <row r="677" spans="1:4" x14ac:dyDescent="0.35">
      <c r="A677" s="229"/>
      <c r="B677" s="130"/>
      <c r="C677" s="131"/>
      <c r="D677" s="126"/>
    </row>
    <row r="678" spans="1:4" x14ac:dyDescent="0.35">
      <c r="A678" s="229"/>
      <c r="B678" s="132"/>
      <c r="C678" s="6"/>
      <c r="D678" s="127"/>
    </row>
    <row r="679" spans="1:4" x14ac:dyDescent="0.35">
      <c r="A679" s="229"/>
      <c r="B679" s="130"/>
      <c r="C679" s="131"/>
      <c r="D679" s="126"/>
    </row>
    <row r="680" spans="1:4" x14ac:dyDescent="0.35">
      <c r="A680" s="229"/>
      <c r="B680" s="132"/>
      <c r="C680" s="6"/>
      <c r="D680" s="127"/>
    </row>
    <row r="681" spans="1:4" x14ac:dyDescent="0.35">
      <c r="A681" s="229"/>
      <c r="B681" s="130"/>
      <c r="C681" s="131"/>
      <c r="D681" s="126"/>
    </row>
    <row r="682" spans="1:4" x14ac:dyDescent="0.35">
      <c r="A682" s="229"/>
      <c r="B682" s="132"/>
      <c r="C682" s="6"/>
      <c r="D682" s="127"/>
    </row>
    <row r="683" spans="1:4" x14ac:dyDescent="0.35">
      <c r="A683" s="229"/>
      <c r="B683" s="130"/>
      <c r="C683" s="131"/>
      <c r="D683" s="126"/>
    </row>
    <row r="684" spans="1:4" x14ac:dyDescent="0.35">
      <c r="A684" s="229"/>
      <c r="B684" s="132"/>
      <c r="C684" s="6"/>
      <c r="D684" s="127"/>
    </row>
    <row r="685" spans="1:4" x14ac:dyDescent="0.35">
      <c r="A685" s="229"/>
      <c r="B685" s="130"/>
      <c r="C685" s="131"/>
      <c r="D685" s="126"/>
    </row>
    <row r="686" spans="1:4" x14ac:dyDescent="0.35">
      <c r="A686" s="229"/>
      <c r="B686" s="132"/>
      <c r="C686" s="6"/>
      <c r="D686" s="127"/>
    </row>
    <row r="687" spans="1:4" x14ac:dyDescent="0.35">
      <c r="A687" s="229"/>
      <c r="B687" s="130"/>
      <c r="C687" s="131"/>
      <c r="D687" s="126"/>
    </row>
    <row r="688" spans="1:4" x14ac:dyDescent="0.35">
      <c r="A688" s="229"/>
      <c r="B688" s="132"/>
      <c r="C688" s="6"/>
      <c r="D688" s="127"/>
    </row>
    <row r="689" spans="1:4" x14ac:dyDescent="0.35">
      <c r="A689" s="229"/>
      <c r="B689" s="130"/>
      <c r="C689" s="131"/>
      <c r="D689" s="126"/>
    </row>
    <row r="690" spans="1:4" x14ac:dyDescent="0.35">
      <c r="A690" s="229"/>
      <c r="B690" s="132"/>
      <c r="C690" s="6"/>
      <c r="D690" s="127"/>
    </row>
    <row r="691" spans="1:4" x14ac:dyDescent="0.35">
      <c r="A691" s="229"/>
      <c r="B691" s="130"/>
      <c r="C691" s="131"/>
      <c r="D691" s="126"/>
    </row>
    <row r="692" spans="1:4" x14ac:dyDescent="0.35">
      <c r="A692" s="229"/>
      <c r="B692" s="132"/>
      <c r="C692" s="6"/>
      <c r="D692" s="127"/>
    </row>
    <row r="693" spans="1:4" x14ac:dyDescent="0.35">
      <c r="A693" s="229"/>
      <c r="B693" s="130"/>
      <c r="C693" s="131"/>
      <c r="D693" s="126"/>
    </row>
    <row r="694" spans="1:4" x14ac:dyDescent="0.35">
      <c r="A694" s="229"/>
      <c r="B694" s="132"/>
      <c r="C694" s="6"/>
      <c r="D694" s="127"/>
    </row>
    <row r="695" spans="1:4" x14ac:dyDescent="0.35">
      <c r="A695" s="229"/>
      <c r="B695" s="130"/>
      <c r="C695" s="131"/>
      <c r="D695" s="126"/>
    </row>
    <row r="696" spans="1:4" x14ac:dyDescent="0.35">
      <c r="A696" s="229"/>
      <c r="B696" s="132"/>
      <c r="C696" s="6"/>
      <c r="D696" s="127"/>
    </row>
    <row r="697" spans="1:4" x14ac:dyDescent="0.35">
      <c r="A697" s="229"/>
      <c r="B697" s="130"/>
      <c r="C697" s="131"/>
      <c r="D697" s="126"/>
    </row>
    <row r="698" spans="1:4" x14ac:dyDescent="0.35">
      <c r="A698" s="229"/>
      <c r="B698" s="132"/>
      <c r="C698" s="6"/>
      <c r="D698" s="127"/>
    </row>
    <row r="699" spans="1:4" x14ac:dyDescent="0.35">
      <c r="A699" s="229"/>
      <c r="B699" s="130"/>
      <c r="C699" s="131"/>
      <c r="D699" s="126"/>
    </row>
    <row r="700" spans="1:4" x14ac:dyDescent="0.35">
      <c r="A700" s="229"/>
      <c r="B700" s="132"/>
      <c r="C700" s="6"/>
      <c r="D700" s="127"/>
    </row>
    <row r="701" spans="1:4" x14ac:dyDescent="0.35">
      <c r="A701" s="229"/>
      <c r="B701" s="130"/>
      <c r="C701" s="131"/>
      <c r="D701" s="126"/>
    </row>
    <row r="702" spans="1:4" x14ac:dyDescent="0.35">
      <c r="A702" s="229"/>
      <c r="B702" s="132"/>
      <c r="C702" s="6"/>
      <c r="D702" s="127"/>
    </row>
    <row r="703" spans="1:4" x14ac:dyDescent="0.35">
      <c r="A703" s="229"/>
      <c r="B703" s="130"/>
      <c r="C703" s="131"/>
      <c r="D703" s="126"/>
    </row>
    <row r="704" spans="1:4" x14ac:dyDescent="0.35">
      <c r="A704" s="229"/>
      <c r="B704" s="132"/>
      <c r="C704" s="6"/>
      <c r="D704" s="127"/>
    </row>
    <row r="705" spans="1:4" x14ac:dyDescent="0.35">
      <c r="A705" s="229"/>
      <c r="B705" s="130"/>
      <c r="C705" s="131"/>
      <c r="D705" s="126"/>
    </row>
    <row r="706" spans="1:4" x14ac:dyDescent="0.35">
      <c r="A706" s="229"/>
      <c r="B706" s="132"/>
      <c r="C706" s="6"/>
      <c r="D706" s="127"/>
    </row>
    <row r="707" spans="1:4" x14ac:dyDescent="0.35">
      <c r="A707" s="229"/>
      <c r="B707" s="130"/>
      <c r="C707" s="131"/>
      <c r="D707" s="126"/>
    </row>
    <row r="708" spans="1:4" x14ac:dyDescent="0.35">
      <c r="A708" s="229"/>
      <c r="B708" s="132"/>
      <c r="C708" s="6"/>
      <c r="D708" s="127"/>
    </row>
    <row r="709" spans="1:4" x14ac:dyDescent="0.35">
      <c r="A709" s="229"/>
      <c r="B709" s="130"/>
      <c r="C709" s="131"/>
      <c r="D709" s="126"/>
    </row>
    <row r="710" spans="1:4" x14ac:dyDescent="0.35">
      <c r="A710" s="229"/>
      <c r="B710" s="132"/>
      <c r="C710" s="6"/>
      <c r="D710" s="127"/>
    </row>
    <row r="711" spans="1:4" x14ac:dyDescent="0.35">
      <c r="A711" s="229"/>
      <c r="B711" s="130"/>
      <c r="C711" s="131"/>
      <c r="D711" s="126"/>
    </row>
    <row r="712" spans="1:4" x14ac:dyDescent="0.35">
      <c r="A712" s="229"/>
      <c r="B712" s="132"/>
      <c r="C712" s="6"/>
      <c r="D712" s="127"/>
    </row>
    <row r="713" spans="1:4" x14ac:dyDescent="0.35">
      <c r="A713" s="229"/>
      <c r="B713" s="130"/>
      <c r="C713" s="131"/>
      <c r="D713" s="126"/>
    </row>
    <row r="714" spans="1:4" x14ac:dyDescent="0.35">
      <c r="A714" s="229"/>
      <c r="B714" s="132"/>
      <c r="C714" s="6"/>
      <c r="D714" s="127"/>
    </row>
    <row r="715" spans="1:4" x14ac:dyDescent="0.35">
      <c r="A715" s="229"/>
      <c r="B715" s="130"/>
      <c r="C715" s="131"/>
      <c r="D715" s="126"/>
    </row>
    <row r="716" spans="1:4" x14ac:dyDescent="0.35">
      <c r="A716" s="229"/>
      <c r="B716" s="132"/>
      <c r="C716" s="6"/>
      <c r="D716" s="127"/>
    </row>
    <row r="717" spans="1:4" x14ac:dyDescent="0.35">
      <c r="A717" s="229"/>
      <c r="B717" s="130"/>
      <c r="C717" s="131"/>
      <c r="D717" s="126"/>
    </row>
    <row r="718" spans="1:4" x14ac:dyDescent="0.35">
      <c r="A718" s="229"/>
      <c r="B718" s="132"/>
      <c r="C718" s="6"/>
      <c r="D718" s="127"/>
    </row>
    <row r="719" spans="1:4" x14ac:dyDescent="0.35">
      <c r="A719" s="229"/>
      <c r="B719" s="130"/>
      <c r="C719" s="131"/>
      <c r="D719" s="126"/>
    </row>
    <row r="720" spans="1:4" x14ac:dyDescent="0.35">
      <c r="A720" s="229"/>
      <c r="B720" s="132"/>
      <c r="C720" s="6"/>
      <c r="D720" s="127"/>
    </row>
    <row r="721" spans="1:4" x14ac:dyDescent="0.35">
      <c r="A721" s="229"/>
      <c r="B721" s="130"/>
      <c r="C721" s="131"/>
      <c r="D721" s="126"/>
    </row>
    <row r="722" spans="1:4" x14ac:dyDescent="0.35">
      <c r="A722" s="229"/>
      <c r="B722" s="132"/>
      <c r="C722" s="6"/>
      <c r="D722" s="127"/>
    </row>
    <row r="723" spans="1:4" x14ac:dyDescent="0.35">
      <c r="A723" s="229"/>
      <c r="B723" s="130"/>
      <c r="C723" s="131"/>
      <c r="D723" s="126"/>
    </row>
    <row r="724" spans="1:4" x14ac:dyDescent="0.35">
      <c r="A724" s="229"/>
      <c r="B724" s="132"/>
      <c r="C724" s="6"/>
      <c r="D724" s="127"/>
    </row>
    <row r="725" spans="1:4" x14ac:dyDescent="0.35">
      <c r="A725" s="229"/>
      <c r="B725" s="130"/>
      <c r="C725" s="131"/>
      <c r="D725" s="126"/>
    </row>
    <row r="726" spans="1:4" x14ac:dyDescent="0.35">
      <c r="A726" s="229"/>
      <c r="B726" s="132"/>
      <c r="C726" s="6"/>
      <c r="D726" s="127"/>
    </row>
    <row r="727" spans="1:4" x14ac:dyDescent="0.35">
      <c r="A727" s="229"/>
      <c r="B727" s="130"/>
      <c r="C727" s="131"/>
      <c r="D727" s="126"/>
    </row>
    <row r="728" spans="1:4" x14ac:dyDescent="0.35">
      <c r="A728" s="229"/>
      <c r="B728" s="132"/>
      <c r="C728" s="6"/>
      <c r="D728" s="127"/>
    </row>
    <row r="729" spans="1:4" x14ac:dyDescent="0.35">
      <c r="A729" s="229"/>
      <c r="B729" s="130"/>
      <c r="C729" s="131"/>
      <c r="D729" s="126"/>
    </row>
    <row r="730" spans="1:4" x14ac:dyDescent="0.35">
      <c r="A730" s="229"/>
      <c r="B730" s="132"/>
      <c r="C730" s="6"/>
      <c r="D730" s="127"/>
    </row>
    <row r="731" spans="1:4" x14ac:dyDescent="0.35">
      <c r="A731" s="229"/>
      <c r="B731" s="130"/>
      <c r="C731" s="131"/>
      <c r="D731" s="126"/>
    </row>
    <row r="732" spans="1:4" x14ac:dyDescent="0.35">
      <c r="A732" s="229"/>
      <c r="B732" s="132"/>
      <c r="C732" s="6"/>
      <c r="D732" s="127"/>
    </row>
    <row r="733" spans="1:4" x14ac:dyDescent="0.35">
      <c r="A733" s="229"/>
      <c r="B733" s="130"/>
      <c r="C733" s="131"/>
      <c r="D733" s="126"/>
    </row>
    <row r="734" spans="1:4" x14ac:dyDescent="0.35">
      <c r="A734" s="229"/>
      <c r="B734" s="132"/>
      <c r="C734" s="6"/>
      <c r="D734" s="127"/>
    </row>
    <row r="735" spans="1:4" x14ac:dyDescent="0.35">
      <c r="A735" s="229"/>
      <c r="B735" s="130"/>
      <c r="C735" s="131"/>
      <c r="D735" s="126"/>
    </row>
    <row r="736" spans="1:4" x14ac:dyDescent="0.35">
      <c r="A736" s="229"/>
      <c r="B736" s="132"/>
      <c r="C736" s="6"/>
      <c r="D736" s="127"/>
    </row>
    <row r="737" spans="1:4" x14ac:dyDescent="0.35">
      <c r="A737" s="229"/>
      <c r="B737" s="130"/>
      <c r="C737" s="131"/>
      <c r="D737" s="126"/>
    </row>
    <row r="738" spans="1:4" x14ac:dyDescent="0.35">
      <c r="A738" s="229"/>
      <c r="B738" s="132"/>
      <c r="C738" s="6"/>
      <c r="D738" s="127"/>
    </row>
    <row r="739" spans="1:4" x14ac:dyDescent="0.35">
      <c r="A739" s="229"/>
      <c r="B739" s="130"/>
      <c r="C739" s="131"/>
      <c r="D739" s="126"/>
    </row>
    <row r="740" spans="1:4" x14ac:dyDescent="0.35">
      <c r="A740" s="229"/>
      <c r="B740" s="132"/>
      <c r="C740" s="6"/>
      <c r="D740" s="127"/>
    </row>
    <row r="741" spans="1:4" x14ac:dyDescent="0.35">
      <c r="A741" s="229"/>
      <c r="B741" s="130"/>
      <c r="C741" s="131"/>
      <c r="D741" s="126"/>
    </row>
    <row r="742" spans="1:4" x14ac:dyDescent="0.35">
      <c r="A742" s="229"/>
      <c r="B742" s="132"/>
      <c r="C742" s="6"/>
      <c r="D742" s="127"/>
    </row>
    <row r="743" spans="1:4" x14ac:dyDescent="0.35">
      <c r="A743" s="229"/>
      <c r="B743" s="130"/>
      <c r="C743" s="131"/>
      <c r="D743" s="126"/>
    </row>
    <row r="744" spans="1:4" x14ac:dyDescent="0.35">
      <c r="A744" s="229"/>
      <c r="B744" s="132"/>
      <c r="C744" s="6"/>
      <c r="D744" s="127"/>
    </row>
    <row r="745" spans="1:4" x14ac:dyDescent="0.35">
      <c r="A745" s="229"/>
      <c r="B745" s="130"/>
      <c r="C745" s="131"/>
      <c r="D745" s="126"/>
    </row>
    <row r="746" spans="1:4" x14ac:dyDescent="0.35">
      <c r="A746" s="229"/>
      <c r="B746" s="132"/>
      <c r="C746" s="6"/>
      <c r="D746" s="127"/>
    </row>
    <row r="747" spans="1:4" x14ac:dyDescent="0.35">
      <c r="A747" s="229"/>
      <c r="B747" s="130"/>
      <c r="C747" s="131"/>
      <c r="D747" s="126"/>
    </row>
    <row r="748" spans="1:4" x14ac:dyDescent="0.35">
      <c r="A748" s="229"/>
      <c r="B748" s="132"/>
      <c r="C748" s="6"/>
      <c r="D748" s="127"/>
    </row>
    <row r="749" spans="1:4" x14ac:dyDescent="0.35">
      <c r="A749" s="229"/>
      <c r="B749" s="130"/>
      <c r="C749" s="131"/>
      <c r="D749" s="126"/>
    </row>
    <row r="750" spans="1:4" x14ac:dyDescent="0.35">
      <c r="A750" s="229"/>
      <c r="B750" s="132"/>
      <c r="C750" s="6"/>
      <c r="D750" s="127"/>
    </row>
    <row r="751" spans="1:4" x14ac:dyDescent="0.35">
      <c r="A751" s="229"/>
      <c r="B751" s="130"/>
      <c r="C751" s="131"/>
      <c r="D751" s="126"/>
    </row>
    <row r="752" spans="1:4" x14ac:dyDescent="0.35">
      <c r="A752" s="229"/>
      <c r="B752" s="132"/>
      <c r="C752" s="6"/>
      <c r="D752" s="127"/>
    </row>
    <row r="753" spans="1:4" x14ac:dyDescent="0.35">
      <c r="A753" s="229"/>
      <c r="B753" s="130"/>
      <c r="C753" s="131"/>
      <c r="D753" s="126"/>
    </row>
    <row r="754" spans="1:4" x14ac:dyDescent="0.35">
      <c r="A754" s="229"/>
      <c r="B754" s="132"/>
      <c r="C754" s="6"/>
      <c r="D754" s="127"/>
    </row>
    <row r="755" spans="1:4" x14ac:dyDescent="0.35">
      <c r="A755" s="229"/>
      <c r="B755" s="130"/>
      <c r="C755" s="131"/>
      <c r="D755" s="126"/>
    </row>
    <row r="756" spans="1:4" x14ac:dyDescent="0.35">
      <c r="A756" s="229"/>
      <c r="B756" s="132"/>
      <c r="C756" s="6"/>
      <c r="D756" s="127"/>
    </row>
    <row r="757" spans="1:4" x14ac:dyDescent="0.35">
      <c r="A757" s="229"/>
      <c r="B757" s="130"/>
      <c r="C757" s="131"/>
      <c r="D757" s="126"/>
    </row>
    <row r="758" spans="1:4" x14ac:dyDescent="0.35">
      <c r="A758" s="229"/>
      <c r="B758" s="132"/>
      <c r="C758" s="6"/>
      <c r="D758" s="127"/>
    </row>
    <row r="759" spans="1:4" x14ac:dyDescent="0.35">
      <c r="A759" s="229"/>
      <c r="B759" s="130"/>
      <c r="C759" s="131"/>
      <c r="D759" s="126"/>
    </row>
    <row r="760" spans="1:4" x14ac:dyDescent="0.35">
      <c r="A760" s="229"/>
      <c r="B760" s="132"/>
      <c r="C760" s="6"/>
      <c r="D760" s="127"/>
    </row>
    <row r="761" spans="1:4" x14ac:dyDescent="0.35">
      <c r="A761" s="229"/>
      <c r="B761" s="130"/>
      <c r="C761" s="131"/>
      <c r="D761" s="126"/>
    </row>
    <row r="762" spans="1:4" x14ac:dyDescent="0.35">
      <c r="A762" s="229"/>
      <c r="B762" s="132"/>
      <c r="C762" s="6"/>
      <c r="D762" s="127"/>
    </row>
    <row r="763" spans="1:4" x14ac:dyDescent="0.35">
      <c r="A763" s="229"/>
      <c r="B763" s="130"/>
      <c r="C763" s="131"/>
      <c r="D763" s="126"/>
    </row>
    <row r="764" spans="1:4" x14ac:dyDescent="0.35">
      <c r="A764" s="229"/>
      <c r="B764" s="132"/>
      <c r="C764" s="6"/>
      <c r="D764" s="127"/>
    </row>
    <row r="765" spans="1:4" x14ac:dyDescent="0.35">
      <c r="A765" s="229"/>
      <c r="B765" s="130"/>
      <c r="C765" s="131"/>
      <c r="D765" s="126"/>
    </row>
    <row r="766" spans="1:4" x14ac:dyDescent="0.35">
      <c r="A766" s="229"/>
      <c r="B766" s="132"/>
      <c r="C766" s="6"/>
      <c r="D766" s="127"/>
    </row>
    <row r="767" spans="1:4" x14ac:dyDescent="0.35">
      <c r="A767" s="229"/>
      <c r="B767" s="130"/>
      <c r="C767" s="131"/>
      <c r="D767" s="126"/>
    </row>
    <row r="768" spans="1:4" x14ac:dyDescent="0.35">
      <c r="A768" s="229"/>
      <c r="B768" s="132"/>
      <c r="C768" s="6"/>
      <c r="D768" s="127"/>
    </row>
    <row r="769" spans="1:4" x14ac:dyDescent="0.35">
      <c r="A769" s="229"/>
      <c r="B769" s="130"/>
      <c r="C769" s="131"/>
      <c r="D769" s="126"/>
    </row>
    <row r="770" spans="1:4" x14ac:dyDescent="0.35">
      <c r="A770" s="229"/>
      <c r="B770" s="132"/>
      <c r="C770" s="6"/>
      <c r="D770" s="127"/>
    </row>
    <row r="771" spans="1:4" x14ac:dyDescent="0.35">
      <c r="A771" s="229"/>
      <c r="B771" s="130"/>
      <c r="C771" s="131"/>
      <c r="D771" s="126"/>
    </row>
    <row r="772" spans="1:4" x14ac:dyDescent="0.35">
      <c r="A772" s="229"/>
      <c r="B772" s="132"/>
      <c r="C772" s="6"/>
      <c r="D772" s="127"/>
    </row>
    <row r="773" spans="1:4" x14ac:dyDescent="0.35">
      <c r="A773" s="229"/>
      <c r="B773" s="130"/>
      <c r="C773" s="131"/>
      <c r="D773" s="126"/>
    </row>
    <row r="774" spans="1:4" x14ac:dyDescent="0.35">
      <c r="A774" s="229"/>
      <c r="B774" s="132"/>
      <c r="C774" s="6"/>
      <c r="D774" s="127"/>
    </row>
    <row r="775" spans="1:4" x14ac:dyDescent="0.35">
      <c r="A775" s="229"/>
      <c r="B775" s="130"/>
      <c r="C775" s="131"/>
      <c r="D775" s="126"/>
    </row>
    <row r="776" spans="1:4" x14ac:dyDescent="0.35">
      <c r="A776" s="229"/>
      <c r="B776" s="132"/>
      <c r="C776" s="6"/>
      <c r="D776" s="127"/>
    </row>
    <row r="777" spans="1:4" x14ac:dyDescent="0.35">
      <c r="A777" s="229"/>
      <c r="B777" s="130"/>
      <c r="C777" s="131"/>
      <c r="D777" s="126"/>
    </row>
    <row r="778" spans="1:4" x14ac:dyDescent="0.35">
      <c r="A778" s="229"/>
      <c r="B778" s="132"/>
      <c r="C778" s="6"/>
      <c r="D778" s="127"/>
    </row>
    <row r="779" spans="1:4" x14ac:dyDescent="0.35">
      <c r="A779" s="229"/>
      <c r="B779" s="130"/>
      <c r="C779" s="131"/>
      <c r="D779" s="126"/>
    </row>
    <row r="780" spans="1:4" x14ac:dyDescent="0.35">
      <c r="A780" s="229"/>
      <c r="B780" s="132"/>
      <c r="C780" s="6"/>
      <c r="D780" s="127"/>
    </row>
    <row r="781" spans="1:4" x14ac:dyDescent="0.35">
      <c r="A781" s="229"/>
      <c r="B781" s="130"/>
      <c r="C781" s="131"/>
      <c r="D781" s="126"/>
    </row>
    <row r="782" spans="1:4" x14ac:dyDescent="0.35">
      <c r="A782" s="229"/>
      <c r="B782" s="132"/>
      <c r="C782" s="6"/>
      <c r="D782" s="127"/>
    </row>
    <row r="783" spans="1:4" x14ac:dyDescent="0.35">
      <c r="A783" s="229"/>
      <c r="B783" s="130"/>
      <c r="C783" s="131"/>
      <c r="D783" s="126"/>
    </row>
    <row r="784" spans="1:4" x14ac:dyDescent="0.35">
      <c r="A784" s="229"/>
      <c r="B784" s="132"/>
      <c r="C784" s="6"/>
      <c r="D784" s="127"/>
    </row>
    <row r="785" spans="1:4" x14ac:dyDescent="0.35">
      <c r="A785" s="229"/>
      <c r="B785" s="130"/>
      <c r="C785" s="131"/>
      <c r="D785" s="126"/>
    </row>
    <row r="786" spans="1:4" x14ac:dyDescent="0.35">
      <c r="A786" s="229"/>
      <c r="B786" s="132"/>
      <c r="C786" s="6"/>
      <c r="D786" s="127"/>
    </row>
    <row r="787" spans="1:4" x14ac:dyDescent="0.35">
      <c r="A787" s="229"/>
      <c r="B787" s="130"/>
      <c r="C787" s="131"/>
      <c r="D787" s="126"/>
    </row>
    <row r="788" spans="1:4" x14ac:dyDescent="0.35">
      <c r="A788" s="229"/>
      <c r="B788" s="132"/>
      <c r="C788" s="6"/>
      <c r="D788" s="127"/>
    </row>
    <row r="789" spans="1:4" x14ac:dyDescent="0.35">
      <c r="A789" s="229"/>
      <c r="B789" s="130"/>
      <c r="C789" s="131"/>
      <c r="D789" s="126"/>
    </row>
    <row r="790" spans="1:4" x14ac:dyDescent="0.35">
      <c r="A790" s="229"/>
      <c r="B790" s="132"/>
      <c r="C790" s="6"/>
      <c r="D790" s="127"/>
    </row>
    <row r="791" spans="1:4" x14ac:dyDescent="0.35">
      <c r="A791" s="229"/>
      <c r="B791" s="130"/>
      <c r="C791" s="131"/>
      <c r="D791" s="126"/>
    </row>
    <row r="792" spans="1:4" x14ac:dyDescent="0.35">
      <c r="A792" s="229"/>
      <c r="B792" s="132"/>
      <c r="C792" s="6"/>
      <c r="D792" s="127"/>
    </row>
    <row r="793" spans="1:4" x14ac:dyDescent="0.35">
      <c r="A793" s="229"/>
      <c r="B793" s="130"/>
      <c r="C793" s="131"/>
      <c r="D793" s="126"/>
    </row>
    <row r="794" spans="1:4" x14ac:dyDescent="0.35">
      <c r="A794" s="229"/>
      <c r="B794" s="132"/>
      <c r="C794" s="6"/>
      <c r="D794" s="127"/>
    </row>
    <row r="795" spans="1:4" x14ac:dyDescent="0.35">
      <c r="A795" s="229"/>
      <c r="B795" s="130"/>
      <c r="C795" s="131"/>
      <c r="D795" s="126"/>
    </row>
    <row r="796" spans="1:4" x14ac:dyDescent="0.35">
      <c r="A796" s="229"/>
      <c r="B796" s="132"/>
      <c r="C796" s="6"/>
      <c r="D796" s="127"/>
    </row>
    <row r="797" spans="1:4" x14ac:dyDescent="0.35">
      <c r="A797" s="229"/>
      <c r="B797" s="130"/>
      <c r="C797" s="131"/>
      <c r="D797" s="126"/>
    </row>
    <row r="798" spans="1:4" x14ac:dyDescent="0.35">
      <c r="A798" s="229"/>
      <c r="B798" s="132"/>
      <c r="C798" s="6"/>
      <c r="D798" s="127"/>
    </row>
    <row r="799" spans="1:4" x14ac:dyDescent="0.35">
      <c r="A799" s="229"/>
      <c r="B799" s="130"/>
      <c r="C799" s="131"/>
      <c r="D799" s="126"/>
    </row>
    <row r="800" spans="1:4" x14ac:dyDescent="0.35">
      <c r="A800" s="229"/>
      <c r="B800" s="132"/>
      <c r="C800" s="6"/>
      <c r="D800" s="127"/>
    </row>
    <row r="801" spans="1:4" x14ac:dyDescent="0.35">
      <c r="A801" s="229"/>
      <c r="B801" s="130"/>
      <c r="C801" s="131"/>
      <c r="D801" s="126"/>
    </row>
    <row r="802" spans="1:4" x14ac:dyDescent="0.35">
      <c r="A802" s="229"/>
      <c r="B802" s="132"/>
      <c r="C802" s="6"/>
      <c r="D802" s="127"/>
    </row>
    <row r="803" spans="1:4" x14ac:dyDescent="0.35">
      <c r="A803" s="229"/>
      <c r="B803" s="130"/>
      <c r="C803" s="131"/>
      <c r="D803" s="126"/>
    </row>
    <row r="804" spans="1:4" x14ac:dyDescent="0.35">
      <c r="A804" s="229"/>
      <c r="B804" s="132"/>
      <c r="C804" s="6"/>
      <c r="D804" s="127"/>
    </row>
    <row r="805" spans="1:4" x14ac:dyDescent="0.35">
      <c r="A805" s="229"/>
      <c r="B805" s="130"/>
      <c r="C805" s="131"/>
      <c r="D805" s="126"/>
    </row>
    <row r="806" spans="1:4" x14ac:dyDescent="0.35">
      <c r="A806" s="229"/>
      <c r="B806" s="132"/>
      <c r="C806" s="6"/>
      <c r="D806" s="127"/>
    </row>
    <row r="807" spans="1:4" x14ac:dyDescent="0.35">
      <c r="A807" s="229"/>
      <c r="B807" s="130"/>
      <c r="C807" s="131"/>
      <c r="D807" s="126"/>
    </row>
    <row r="808" spans="1:4" x14ac:dyDescent="0.35">
      <c r="A808" s="229"/>
      <c r="B808" s="132"/>
      <c r="C808" s="6"/>
      <c r="D808" s="127"/>
    </row>
    <row r="809" spans="1:4" x14ac:dyDescent="0.35">
      <c r="A809" s="229"/>
      <c r="B809" s="130"/>
      <c r="C809" s="131"/>
      <c r="D809" s="126"/>
    </row>
    <row r="810" spans="1:4" x14ac:dyDescent="0.35">
      <c r="A810" s="229"/>
      <c r="B810" s="132"/>
      <c r="C810" s="6"/>
      <c r="D810" s="127"/>
    </row>
    <row r="811" spans="1:4" x14ac:dyDescent="0.35">
      <c r="A811" s="229"/>
      <c r="B811" s="130"/>
      <c r="C811" s="131"/>
      <c r="D811" s="126"/>
    </row>
    <row r="812" spans="1:4" x14ac:dyDescent="0.35">
      <c r="A812" s="229"/>
      <c r="B812" s="132"/>
      <c r="C812" s="6"/>
      <c r="D812" s="127"/>
    </row>
    <row r="813" spans="1:4" x14ac:dyDescent="0.35">
      <c r="A813" s="229"/>
      <c r="B813" s="130"/>
      <c r="C813" s="131"/>
      <c r="D813" s="126"/>
    </row>
    <row r="814" spans="1:4" x14ac:dyDescent="0.35">
      <c r="A814" s="229"/>
      <c r="B814" s="132"/>
      <c r="C814" s="6"/>
      <c r="D814" s="127"/>
    </row>
    <row r="815" spans="1:4" x14ac:dyDescent="0.35">
      <c r="A815" s="229"/>
      <c r="B815" s="130"/>
      <c r="C815" s="131"/>
      <c r="D815" s="126"/>
    </row>
    <row r="816" spans="1:4" x14ac:dyDescent="0.35">
      <c r="A816" s="229"/>
      <c r="B816" s="132"/>
      <c r="C816" s="6"/>
      <c r="D816" s="127"/>
    </row>
    <row r="817" spans="1:4" x14ac:dyDescent="0.35">
      <c r="A817" s="229"/>
      <c r="B817" s="130"/>
      <c r="C817" s="131"/>
      <c r="D817" s="126"/>
    </row>
    <row r="818" spans="1:4" x14ac:dyDescent="0.35">
      <c r="A818" s="229"/>
      <c r="B818" s="132"/>
      <c r="C818" s="6"/>
      <c r="D818" s="127"/>
    </row>
    <row r="819" spans="1:4" x14ac:dyDescent="0.35">
      <c r="A819" s="229"/>
      <c r="B819" s="130"/>
      <c r="C819" s="131"/>
      <c r="D819" s="126"/>
    </row>
    <row r="820" spans="1:4" x14ac:dyDescent="0.35">
      <c r="A820" s="229"/>
      <c r="B820" s="132"/>
      <c r="C820" s="6"/>
      <c r="D820" s="127"/>
    </row>
    <row r="821" spans="1:4" x14ac:dyDescent="0.35">
      <c r="A821" s="229"/>
      <c r="B821" s="130"/>
      <c r="C821" s="131"/>
      <c r="D821" s="126"/>
    </row>
    <row r="822" spans="1:4" x14ac:dyDescent="0.35">
      <c r="A822" s="229"/>
      <c r="B822" s="132"/>
      <c r="C822" s="6"/>
      <c r="D822" s="127"/>
    </row>
    <row r="823" spans="1:4" x14ac:dyDescent="0.35">
      <c r="A823" s="229"/>
      <c r="B823" s="130"/>
      <c r="C823" s="131"/>
      <c r="D823" s="126"/>
    </row>
    <row r="824" spans="1:4" x14ac:dyDescent="0.35">
      <c r="A824" s="229"/>
      <c r="B824" s="132"/>
      <c r="C824" s="6"/>
      <c r="D824" s="127"/>
    </row>
    <row r="825" spans="1:4" x14ac:dyDescent="0.35">
      <c r="A825" s="229"/>
      <c r="B825" s="130"/>
      <c r="C825" s="131"/>
      <c r="D825" s="126"/>
    </row>
    <row r="826" spans="1:4" x14ac:dyDescent="0.35">
      <c r="A826" s="229"/>
      <c r="B826" s="132"/>
      <c r="C826" s="6"/>
      <c r="D826" s="127"/>
    </row>
    <row r="827" spans="1:4" x14ac:dyDescent="0.35">
      <c r="A827" s="229"/>
      <c r="B827" s="130"/>
      <c r="C827" s="131"/>
      <c r="D827" s="126"/>
    </row>
    <row r="828" spans="1:4" x14ac:dyDescent="0.35">
      <c r="A828" s="229"/>
      <c r="B828" s="132"/>
      <c r="C828" s="6"/>
      <c r="D828" s="127"/>
    </row>
    <row r="829" spans="1:4" x14ac:dyDescent="0.35">
      <c r="A829" s="229"/>
      <c r="B829" s="130"/>
      <c r="C829" s="131"/>
      <c r="D829" s="126"/>
    </row>
    <row r="830" spans="1:4" x14ac:dyDescent="0.35">
      <c r="A830" s="229"/>
      <c r="B830" s="132"/>
      <c r="C830" s="6"/>
      <c r="D830" s="127"/>
    </row>
    <row r="831" spans="1:4" x14ac:dyDescent="0.35">
      <c r="A831" s="229"/>
      <c r="B831" s="130"/>
      <c r="C831" s="131"/>
      <c r="D831" s="126"/>
    </row>
    <row r="832" spans="1:4" x14ac:dyDescent="0.35">
      <c r="A832" s="229"/>
      <c r="B832" s="132"/>
      <c r="C832" s="6"/>
      <c r="D832" s="127"/>
    </row>
    <row r="833" spans="1:4" x14ac:dyDescent="0.35">
      <c r="A833" s="229"/>
      <c r="B833" s="130"/>
      <c r="C833" s="131"/>
      <c r="D833" s="126"/>
    </row>
    <row r="834" spans="1:4" x14ac:dyDescent="0.35">
      <c r="A834" s="229"/>
      <c r="B834" s="132"/>
      <c r="C834" s="6"/>
      <c r="D834" s="127"/>
    </row>
    <row r="835" spans="1:4" x14ac:dyDescent="0.35">
      <c r="A835" s="229"/>
      <c r="B835" s="130"/>
      <c r="C835" s="131"/>
      <c r="D835" s="126"/>
    </row>
    <row r="836" spans="1:4" x14ac:dyDescent="0.35">
      <c r="A836" s="229"/>
      <c r="B836" s="132"/>
      <c r="C836" s="6"/>
      <c r="D836" s="127"/>
    </row>
    <row r="837" spans="1:4" x14ac:dyDescent="0.35">
      <c r="A837" s="229"/>
      <c r="B837" s="130"/>
      <c r="C837" s="131"/>
      <c r="D837" s="126"/>
    </row>
    <row r="838" spans="1:4" x14ac:dyDescent="0.35">
      <c r="A838" s="229"/>
      <c r="B838" s="132"/>
      <c r="C838" s="6"/>
      <c r="D838" s="127"/>
    </row>
    <row r="839" spans="1:4" x14ac:dyDescent="0.35">
      <c r="A839" s="229"/>
      <c r="B839" s="130"/>
      <c r="C839" s="131"/>
      <c r="D839" s="126"/>
    </row>
    <row r="840" spans="1:4" x14ac:dyDescent="0.35">
      <c r="A840" s="229"/>
      <c r="B840" s="132"/>
      <c r="C840" s="6"/>
      <c r="D840" s="127"/>
    </row>
    <row r="841" spans="1:4" x14ac:dyDescent="0.35">
      <c r="A841" s="229"/>
      <c r="B841" s="130"/>
      <c r="C841" s="131"/>
      <c r="D841" s="126"/>
    </row>
    <row r="842" spans="1:4" x14ac:dyDescent="0.35">
      <c r="A842" s="229"/>
      <c r="B842" s="132"/>
      <c r="C842" s="6"/>
      <c r="D842" s="127"/>
    </row>
    <row r="843" spans="1:4" x14ac:dyDescent="0.35">
      <c r="A843" s="229"/>
      <c r="B843" s="130"/>
      <c r="C843" s="131"/>
      <c r="D843" s="126"/>
    </row>
    <row r="844" spans="1:4" x14ac:dyDescent="0.35">
      <c r="A844" s="229"/>
      <c r="B844" s="132"/>
      <c r="C844" s="6"/>
      <c r="D844" s="127"/>
    </row>
    <row r="845" spans="1:4" x14ac:dyDescent="0.35">
      <c r="A845" s="229"/>
      <c r="B845" s="130"/>
      <c r="C845" s="131"/>
      <c r="D845" s="126"/>
    </row>
    <row r="846" spans="1:4" x14ac:dyDescent="0.35">
      <c r="A846" s="229"/>
      <c r="B846" s="132"/>
      <c r="C846" s="6"/>
      <c r="D846" s="127"/>
    </row>
    <row r="847" spans="1:4" x14ac:dyDescent="0.35">
      <c r="A847" s="229"/>
      <c r="B847" s="130"/>
      <c r="C847" s="131"/>
      <c r="D847" s="126"/>
    </row>
    <row r="848" spans="1:4" x14ac:dyDescent="0.35">
      <c r="A848" s="229"/>
      <c r="B848" s="132"/>
      <c r="C848" s="6"/>
      <c r="D848" s="127"/>
    </row>
    <row r="849" spans="1:4" x14ac:dyDescent="0.35">
      <c r="A849" s="229"/>
      <c r="B849" s="130"/>
      <c r="C849" s="131"/>
      <c r="D849" s="126"/>
    </row>
    <row r="850" spans="1:4" x14ac:dyDescent="0.35">
      <c r="A850" s="229"/>
      <c r="B850" s="132"/>
      <c r="C850" s="6"/>
      <c r="D850" s="127"/>
    </row>
    <row r="851" spans="1:4" x14ac:dyDescent="0.35">
      <c r="A851" s="229"/>
      <c r="B851" s="130"/>
      <c r="C851" s="131"/>
      <c r="D851" s="126"/>
    </row>
    <row r="852" spans="1:4" x14ac:dyDescent="0.35">
      <c r="A852" s="229"/>
      <c r="B852" s="132"/>
      <c r="C852" s="6"/>
      <c r="D852" s="127"/>
    </row>
    <row r="853" spans="1:4" x14ac:dyDescent="0.35">
      <c r="A853" s="229"/>
      <c r="B853" s="130"/>
      <c r="C853" s="131"/>
      <c r="D853" s="126"/>
    </row>
    <row r="854" spans="1:4" x14ac:dyDescent="0.35">
      <c r="A854" s="229"/>
      <c r="B854" s="132"/>
      <c r="C854" s="6"/>
      <c r="D854" s="127"/>
    </row>
    <row r="855" spans="1:4" x14ac:dyDescent="0.35">
      <c r="A855" s="229"/>
      <c r="B855" s="130"/>
      <c r="C855" s="131"/>
      <c r="D855" s="126"/>
    </row>
    <row r="856" spans="1:4" x14ac:dyDescent="0.35">
      <c r="A856" s="229"/>
      <c r="B856" s="132"/>
      <c r="C856" s="6"/>
      <c r="D856" s="127"/>
    </row>
    <row r="857" spans="1:4" x14ac:dyDescent="0.35">
      <c r="A857" s="229"/>
      <c r="B857" s="130"/>
      <c r="C857" s="131"/>
      <c r="D857" s="126"/>
    </row>
    <row r="858" spans="1:4" x14ac:dyDescent="0.35">
      <c r="A858" s="229"/>
      <c r="B858" s="132"/>
      <c r="C858" s="6"/>
      <c r="D858" s="127"/>
    </row>
    <row r="859" spans="1:4" x14ac:dyDescent="0.35">
      <c r="A859" s="229"/>
      <c r="B859" s="130"/>
      <c r="C859" s="131"/>
      <c r="D859" s="126"/>
    </row>
    <row r="860" spans="1:4" x14ac:dyDescent="0.35">
      <c r="A860" s="229"/>
      <c r="B860" s="132"/>
      <c r="C860" s="6"/>
      <c r="D860" s="127"/>
    </row>
    <row r="861" spans="1:4" x14ac:dyDescent="0.35">
      <c r="A861" s="229"/>
      <c r="B861" s="130"/>
      <c r="C861" s="131"/>
      <c r="D861" s="126"/>
    </row>
    <row r="862" spans="1:4" x14ac:dyDescent="0.35">
      <c r="A862" s="229"/>
      <c r="B862" s="132"/>
      <c r="C862" s="6"/>
      <c r="D862" s="127"/>
    </row>
    <row r="863" spans="1:4" x14ac:dyDescent="0.35">
      <c r="A863" s="229"/>
      <c r="B863" s="130"/>
      <c r="C863" s="131"/>
      <c r="D863" s="126"/>
    </row>
    <row r="864" spans="1:4" x14ac:dyDescent="0.35">
      <c r="A864" s="229"/>
      <c r="B864" s="132"/>
      <c r="C864" s="6"/>
      <c r="D864" s="127"/>
    </row>
    <row r="865" spans="1:4" x14ac:dyDescent="0.35">
      <c r="A865" s="229"/>
      <c r="B865" s="130"/>
      <c r="C865" s="131"/>
      <c r="D865" s="126"/>
    </row>
    <row r="866" spans="1:4" x14ac:dyDescent="0.35">
      <c r="A866" s="229"/>
      <c r="B866" s="132"/>
      <c r="C866" s="6"/>
      <c r="D866" s="127"/>
    </row>
    <row r="867" spans="1:4" x14ac:dyDescent="0.35">
      <c r="A867" s="229"/>
      <c r="B867" s="130"/>
      <c r="C867" s="131"/>
      <c r="D867" s="126"/>
    </row>
    <row r="868" spans="1:4" x14ac:dyDescent="0.35">
      <c r="A868" s="229"/>
      <c r="B868" s="132"/>
      <c r="C868" s="6"/>
      <c r="D868" s="127"/>
    </row>
    <row r="869" spans="1:4" x14ac:dyDescent="0.35">
      <c r="A869" s="229"/>
      <c r="B869" s="130"/>
      <c r="C869" s="131"/>
      <c r="D869" s="126"/>
    </row>
    <row r="870" spans="1:4" x14ac:dyDescent="0.35">
      <c r="A870" s="229"/>
      <c r="B870" s="132"/>
      <c r="C870" s="6"/>
      <c r="D870" s="127"/>
    </row>
    <row r="871" spans="1:4" x14ac:dyDescent="0.35">
      <c r="A871" s="229"/>
      <c r="B871" s="130"/>
      <c r="C871" s="131"/>
      <c r="D871" s="126"/>
    </row>
    <row r="872" spans="1:4" x14ac:dyDescent="0.35">
      <c r="A872" s="229"/>
      <c r="B872" s="132"/>
      <c r="C872" s="6"/>
      <c r="D872" s="127"/>
    </row>
    <row r="873" spans="1:4" x14ac:dyDescent="0.35">
      <c r="A873" s="229"/>
      <c r="B873" s="130"/>
      <c r="C873" s="131"/>
      <c r="D873" s="126"/>
    </row>
    <row r="874" spans="1:4" x14ac:dyDescent="0.35">
      <c r="A874" s="229"/>
      <c r="B874" s="132"/>
      <c r="C874" s="6"/>
      <c r="D874" s="127"/>
    </row>
    <row r="875" spans="1:4" x14ac:dyDescent="0.35">
      <c r="A875" s="229"/>
      <c r="B875" s="130"/>
      <c r="C875" s="131"/>
      <c r="D875" s="126"/>
    </row>
    <row r="876" spans="1:4" x14ac:dyDescent="0.35">
      <c r="A876" s="229"/>
      <c r="B876" s="132"/>
      <c r="C876" s="6"/>
      <c r="D876" s="127"/>
    </row>
    <row r="877" spans="1:4" x14ac:dyDescent="0.35">
      <c r="A877" s="229"/>
      <c r="B877" s="130"/>
      <c r="C877" s="131"/>
      <c r="D877" s="126"/>
    </row>
    <row r="878" spans="1:4" x14ac:dyDescent="0.35">
      <c r="A878" s="229"/>
      <c r="B878" s="132"/>
      <c r="C878" s="6"/>
      <c r="D878" s="127"/>
    </row>
    <row r="879" spans="1:4" x14ac:dyDescent="0.35">
      <c r="A879" s="229"/>
      <c r="B879" s="130"/>
      <c r="C879" s="131"/>
      <c r="D879" s="126"/>
    </row>
    <row r="880" spans="1:4" x14ac:dyDescent="0.35">
      <c r="A880" s="229"/>
      <c r="B880" s="132"/>
      <c r="C880" s="6"/>
      <c r="D880" s="127"/>
    </row>
    <row r="881" spans="1:4" x14ac:dyDescent="0.35">
      <c r="A881" s="229"/>
      <c r="B881" s="130"/>
      <c r="C881" s="131"/>
      <c r="D881" s="126"/>
    </row>
    <row r="882" spans="1:4" x14ac:dyDescent="0.35">
      <c r="A882" s="229"/>
      <c r="B882" s="132"/>
      <c r="C882" s="6"/>
      <c r="D882" s="127"/>
    </row>
    <row r="883" spans="1:4" x14ac:dyDescent="0.35">
      <c r="A883" s="229"/>
      <c r="B883" s="130"/>
      <c r="C883" s="131"/>
      <c r="D883" s="126"/>
    </row>
    <row r="884" spans="1:4" x14ac:dyDescent="0.35">
      <c r="A884" s="229"/>
      <c r="B884" s="132"/>
      <c r="C884" s="6"/>
      <c r="D884" s="127"/>
    </row>
    <row r="885" spans="1:4" x14ac:dyDescent="0.35">
      <c r="A885" s="229"/>
      <c r="B885" s="130"/>
      <c r="C885" s="131"/>
      <c r="D885" s="126"/>
    </row>
    <row r="886" spans="1:4" x14ac:dyDescent="0.35">
      <c r="A886" s="229"/>
      <c r="B886" s="132"/>
      <c r="C886" s="6"/>
      <c r="D886" s="127"/>
    </row>
    <row r="887" spans="1:4" x14ac:dyDescent="0.35">
      <c r="A887" s="229"/>
      <c r="B887" s="130"/>
      <c r="C887" s="131"/>
      <c r="D887" s="126"/>
    </row>
    <row r="888" spans="1:4" x14ac:dyDescent="0.35">
      <c r="A888" s="229"/>
      <c r="B888" s="132"/>
      <c r="C888" s="6"/>
      <c r="D888" s="127"/>
    </row>
    <row r="889" spans="1:4" x14ac:dyDescent="0.35">
      <c r="A889" s="229"/>
      <c r="B889" s="130"/>
      <c r="C889" s="131"/>
      <c r="D889" s="126"/>
    </row>
    <row r="890" spans="1:4" x14ac:dyDescent="0.35">
      <c r="A890" s="229"/>
      <c r="B890" s="132"/>
      <c r="C890" s="6"/>
      <c r="D890" s="127"/>
    </row>
    <row r="891" spans="1:4" x14ac:dyDescent="0.35">
      <c r="A891" s="229"/>
      <c r="B891" s="130"/>
      <c r="C891" s="131"/>
      <c r="D891" s="126"/>
    </row>
    <row r="892" spans="1:4" x14ac:dyDescent="0.35">
      <c r="A892" s="229"/>
      <c r="B892" s="132"/>
      <c r="C892" s="6"/>
      <c r="D892" s="127"/>
    </row>
    <row r="893" spans="1:4" x14ac:dyDescent="0.35">
      <c r="A893" s="229"/>
      <c r="B893" s="130"/>
      <c r="C893" s="131"/>
      <c r="D893" s="126"/>
    </row>
    <row r="894" spans="1:4" x14ac:dyDescent="0.35">
      <c r="A894" s="229"/>
      <c r="B894" s="132"/>
      <c r="C894" s="6"/>
      <c r="D894" s="127"/>
    </row>
    <row r="895" spans="1:4" x14ac:dyDescent="0.35">
      <c r="A895" s="229"/>
      <c r="B895" s="130"/>
      <c r="C895" s="131"/>
      <c r="D895" s="126"/>
    </row>
    <row r="896" spans="1:4" x14ac:dyDescent="0.35">
      <c r="A896" s="229"/>
      <c r="B896" s="132"/>
      <c r="C896" s="6"/>
      <c r="D896" s="127"/>
    </row>
    <row r="897" spans="1:4" x14ac:dyDescent="0.35">
      <c r="A897" s="229"/>
      <c r="B897" s="130"/>
      <c r="C897" s="131"/>
      <c r="D897" s="126"/>
    </row>
    <row r="898" spans="1:4" x14ac:dyDescent="0.35">
      <c r="A898" s="229"/>
      <c r="B898" s="132"/>
      <c r="C898" s="6"/>
      <c r="D898" s="127"/>
    </row>
    <row r="899" spans="1:4" x14ac:dyDescent="0.35">
      <c r="A899" s="229"/>
      <c r="B899" s="130"/>
      <c r="C899" s="131"/>
      <c r="D899" s="126"/>
    </row>
    <row r="900" spans="1:4" x14ac:dyDescent="0.35">
      <c r="A900" s="229"/>
      <c r="B900" s="132"/>
      <c r="C900" s="6"/>
      <c r="D900" s="127"/>
    </row>
    <row r="901" spans="1:4" x14ac:dyDescent="0.35">
      <c r="A901" s="229"/>
      <c r="B901" s="130"/>
      <c r="C901" s="131"/>
      <c r="D901" s="126"/>
    </row>
    <row r="902" spans="1:4" x14ac:dyDescent="0.35">
      <c r="A902" s="229"/>
      <c r="B902" s="132"/>
      <c r="C902" s="6"/>
      <c r="D902" s="127"/>
    </row>
    <row r="903" spans="1:4" x14ac:dyDescent="0.35">
      <c r="A903" s="229"/>
      <c r="B903" s="130"/>
      <c r="C903" s="131"/>
      <c r="D903" s="126"/>
    </row>
    <row r="904" spans="1:4" x14ac:dyDescent="0.35">
      <c r="A904" s="229"/>
      <c r="B904" s="132"/>
      <c r="C904" s="6"/>
      <c r="D904" s="127"/>
    </row>
    <row r="905" spans="1:4" x14ac:dyDescent="0.35">
      <c r="A905" s="229"/>
      <c r="B905" s="130"/>
      <c r="C905" s="131"/>
      <c r="D905" s="126"/>
    </row>
    <row r="906" spans="1:4" x14ac:dyDescent="0.35">
      <c r="A906" s="229"/>
      <c r="B906" s="132"/>
      <c r="C906" s="6"/>
      <c r="D906" s="127"/>
    </row>
    <row r="907" spans="1:4" x14ac:dyDescent="0.35">
      <c r="A907" s="229"/>
      <c r="B907" s="130"/>
      <c r="C907" s="131"/>
      <c r="D907" s="126"/>
    </row>
    <row r="908" spans="1:4" x14ac:dyDescent="0.35">
      <c r="A908" s="229"/>
      <c r="B908" s="132"/>
      <c r="C908" s="6"/>
      <c r="D908" s="127"/>
    </row>
    <row r="909" spans="1:4" x14ac:dyDescent="0.35">
      <c r="A909" s="229"/>
      <c r="B909" s="130"/>
      <c r="C909" s="131"/>
      <c r="D909" s="126"/>
    </row>
    <row r="910" spans="1:4" x14ac:dyDescent="0.35">
      <c r="A910" s="229"/>
      <c r="B910" s="132"/>
      <c r="C910" s="6"/>
      <c r="D910" s="127"/>
    </row>
    <row r="911" spans="1:4" x14ac:dyDescent="0.35">
      <c r="A911" s="229"/>
      <c r="B911" s="130"/>
      <c r="C911" s="131"/>
      <c r="D911" s="126"/>
    </row>
    <row r="912" spans="1:4" x14ac:dyDescent="0.35">
      <c r="A912" s="229"/>
      <c r="B912" s="132"/>
      <c r="C912" s="6"/>
      <c r="D912" s="127"/>
    </row>
    <row r="913" spans="1:4" x14ac:dyDescent="0.35">
      <c r="A913" s="229"/>
      <c r="B913" s="130"/>
      <c r="C913" s="131"/>
      <c r="D913" s="126"/>
    </row>
    <row r="914" spans="1:4" x14ac:dyDescent="0.35">
      <c r="A914" s="229"/>
      <c r="B914" s="132"/>
      <c r="C914" s="6"/>
      <c r="D914" s="127"/>
    </row>
    <row r="915" spans="1:4" x14ac:dyDescent="0.35">
      <c r="A915" s="229"/>
      <c r="B915" s="130"/>
      <c r="C915" s="131"/>
      <c r="D915" s="126"/>
    </row>
    <row r="916" spans="1:4" x14ac:dyDescent="0.35">
      <c r="A916" s="229"/>
      <c r="B916" s="132"/>
      <c r="C916" s="6"/>
      <c r="D916" s="127"/>
    </row>
    <row r="917" spans="1:4" x14ac:dyDescent="0.35">
      <c r="A917" s="229"/>
      <c r="B917" s="130"/>
      <c r="C917" s="131"/>
      <c r="D917" s="126"/>
    </row>
    <row r="918" spans="1:4" x14ac:dyDescent="0.35">
      <c r="A918" s="229"/>
      <c r="B918" s="132"/>
      <c r="C918" s="6"/>
      <c r="D918" s="127"/>
    </row>
    <row r="919" spans="1:4" x14ac:dyDescent="0.35">
      <c r="A919" s="229"/>
      <c r="B919" s="130"/>
      <c r="C919" s="131"/>
      <c r="D919" s="126"/>
    </row>
    <row r="920" spans="1:4" x14ac:dyDescent="0.35">
      <c r="A920" s="229"/>
      <c r="B920" s="132"/>
      <c r="C920" s="6"/>
      <c r="D920" s="127"/>
    </row>
    <row r="921" spans="1:4" x14ac:dyDescent="0.35">
      <c r="A921" s="229"/>
      <c r="B921" s="130"/>
      <c r="C921" s="131"/>
      <c r="D921" s="126"/>
    </row>
    <row r="922" spans="1:4" x14ac:dyDescent="0.35">
      <c r="A922" s="229"/>
      <c r="B922" s="132"/>
      <c r="C922" s="6"/>
      <c r="D922" s="127"/>
    </row>
    <row r="923" spans="1:4" x14ac:dyDescent="0.35">
      <c r="A923" s="229"/>
      <c r="B923" s="130"/>
      <c r="C923" s="131"/>
      <c r="D923" s="126"/>
    </row>
    <row r="924" spans="1:4" x14ac:dyDescent="0.35">
      <c r="A924" s="229"/>
      <c r="B924" s="132"/>
      <c r="C924" s="6"/>
      <c r="D924" s="127"/>
    </row>
    <row r="925" spans="1:4" x14ac:dyDescent="0.35">
      <c r="A925" s="229"/>
      <c r="B925" s="130"/>
      <c r="C925" s="131"/>
      <c r="D925" s="126"/>
    </row>
    <row r="926" spans="1:4" x14ac:dyDescent="0.35">
      <c r="A926" s="229"/>
      <c r="B926" s="132"/>
      <c r="C926" s="6"/>
      <c r="D926" s="127"/>
    </row>
    <row r="927" spans="1:4" x14ac:dyDescent="0.35">
      <c r="A927" s="229"/>
      <c r="B927" s="130"/>
      <c r="C927" s="131"/>
      <c r="D927" s="126"/>
    </row>
    <row r="928" spans="1:4" x14ac:dyDescent="0.35">
      <c r="A928" s="229"/>
      <c r="B928" s="132"/>
      <c r="C928" s="6"/>
      <c r="D928" s="127"/>
    </row>
    <row r="929" spans="1:4" x14ac:dyDescent="0.35">
      <c r="A929" s="229"/>
      <c r="B929" s="130"/>
      <c r="C929" s="131"/>
      <c r="D929" s="126"/>
    </row>
    <row r="930" spans="1:4" x14ac:dyDescent="0.35">
      <c r="A930" s="229"/>
      <c r="B930" s="132"/>
      <c r="C930" s="6"/>
      <c r="D930" s="127"/>
    </row>
    <row r="931" spans="1:4" x14ac:dyDescent="0.35">
      <c r="A931" s="229"/>
      <c r="B931" s="130"/>
      <c r="C931" s="131"/>
      <c r="D931" s="126"/>
    </row>
    <row r="932" spans="1:4" x14ac:dyDescent="0.35">
      <c r="A932" s="229"/>
      <c r="B932" s="132"/>
      <c r="C932" s="6"/>
      <c r="D932" s="127"/>
    </row>
    <row r="933" spans="1:4" x14ac:dyDescent="0.35">
      <c r="A933" s="229"/>
      <c r="B933" s="130"/>
      <c r="C933" s="131"/>
      <c r="D933" s="126"/>
    </row>
    <row r="934" spans="1:4" x14ac:dyDescent="0.35">
      <c r="A934" s="229"/>
      <c r="B934" s="132"/>
      <c r="C934" s="6"/>
      <c r="D934" s="127"/>
    </row>
    <row r="935" spans="1:4" x14ac:dyDescent="0.35">
      <c r="A935" s="229"/>
      <c r="B935" s="130"/>
      <c r="C935" s="131"/>
      <c r="D935" s="126"/>
    </row>
    <row r="936" spans="1:4" x14ac:dyDescent="0.35">
      <c r="A936" s="229"/>
      <c r="B936" s="132"/>
      <c r="C936" s="6"/>
      <c r="D936" s="127"/>
    </row>
    <row r="937" spans="1:4" x14ac:dyDescent="0.35">
      <c r="A937" s="229"/>
      <c r="B937" s="130"/>
      <c r="C937" s="131"/>
      <c r="D937" s="126"/>
    </row>
    <row r="938" spans="1:4" x14ac:dyDescent="0.35">
      <c r="A938" s="229"/>
      <c r="B938" s="132"/>
      <c r="C938" s="6"/>
      <c r="D938" s="127"/>
    </row>
    <row r="939" spans="1:4" x14ac:dyDescent="0.35">
      <c r="A939" s="229"/>
      <c r="B939" s="130"/>
      <c r="C939" s="131"/>
      <c r="D939" s="126"/>
    </row>
    <row r="940" spans="1:4" x14ac:dyDescent="0.35">
      <c r="A940" s="229"/>
      <c r="B940" s="132"/>
      <c r="C940" s="6"/>
      <c r="D940" s="127"/>
    </row>
    <row r="941" spans="1:4" x14ac:dyDescent="0.35">
      <c r="A941" s="229"/>
      <c r="B941" s="130"/>
      <c r="C941" s="131"/>
      <c r="D941" s="126"/>
    </row>
    <row r="942" spans="1:4" x14ac:dyDescent="0.35">
      <c r="A942" s="229"/>
      <c r="B942" s="132"/>
      <c r="C942" s="6"/>
      <c r="D942" s="127"/>
    </row>
    <row r="943" spans="1:4" x14ac:dyDescent="0.35">
      <c r="A943" s="229"/>
      <c r="B943" s="130"/>
      <c r="C943" s="131"/>
      <c r="D943" s="126"/>
    </row>
    <row r="944" spans="1:4" x14ac:dyDescent="0.35">
      <c r="A944" s="229"/>
      <c r="B944" s="132"/>
      <c r="C944" s="6"/>
      <c r="D944" s="127"/>
    </row>
    <row r="945" spans="1:4" x14ac:dyDescent="0.35">
      <c r="A945" s="229"/>
      <c r="B945" s="130"/>
      <c r="C945" s="131"/>
      <c r="D945" s="126"/>
    </row>
    <row r="946" spans="1:4" x14ac:dyDescent="0.35">
      <c r="A946" s="229"/>
      <c r="B946" s="132"/>
      <c r="C946" s="6"/>
      <c r="D946" s="127"/>
    </row>
    <row r="947" spans="1:4" x14ac:dyDescent="0.35">
      <c r="A947" s="229"/>
      <c r="B947" s="130"/>
      <c r="C947" s="131"/>
      <c r="D947" s="126"/>
    </row>
    <row r="948" spans="1:4" x14ac:dyDescent="0.35">
      <c r="A948" s="229"/>
      <c r="B948" s="132"/>
      <c r="C948" s="6"/>
      <c r="D948" s="127"/>
    </row>
    <row r="949" spans="1:4" x14ac:dyDescent="0.35">
      <c r="A949" s="229"/>
      <c r="B949" s="130"/>
      <c r="C949" s="131"/>
      <c r="D949" s="126"/>
    </row>
    <row r="950" spans="1:4" x14ac:dyDescent="0.35">
      <c r="A950" s="229"/>
      <c r="B950" s="132"/>
      <c r="C950" s="6"/>
      <c r="D950" s="127"/>
    </row>
    <row r="951" spans="1:4" x14ac:dyDescent="0.35">
      <c r="A951" s="229"/>
      <c r="B951" s="130"/>
      <c r="C951" s="131"/>
      <c r="D951" s="126"/>
    </row>
    <row r="952" spans="1:4" x14ac:dyDescent="0.35">
      <c r="A952" s="229"/>
      <c r="B952" s="132"/>
      <c r="C952" s="6"/>
      <c r="D952" s="127"/>
    </row>
    <row r="953" spans="1:4" x14ac:dyDescent="0.35">
      <c r="A953" s="229"/>
      <c r="B953" s="130"/>
      <c r="C953" s="131"/>
      <c r="D953" s="126"/>
    </row>
    <row r="954" spans="1:4" x14ac:dyDescent="0.35">
      <c r="A954" s="229"/>
      <c r="B954" s="132"/>
      <c r="C954" s="6"/>
      <c r="D954" s="127"/>
    </row>
    <row r="955" spans="1:4" x14ac:dyDescent="0.35">
      <c r="A955" s="229"/>
      <c r="B955" s="130"/>
      <c r="C955" s="131"/>
      <c r="D955" s="126"/>
    </row>
    <row r="956" spans="1:4" x14ac:dyDescent="0.35">
      <c r="A956" s="229"/>
      <c r="B956" s="132"/>
      <c r="C956" s="6"/>
      <c r="D956" s="127"/>
    </row>
    <row r="957" spans="1:4" x14ac:dyDescent="0.35">
      <c r="A957" s="229"/>
      <c r="B957" s="130"/>
      <c r="C957" s="131"/>
      <c r="D957" s="126"/>
    </row>
    <row r="958" spans="1:4" x14ac:dyDescent="0.35">
      <c r="A958" s="229"/>
      <c r="B958" s="132"/>
      <c r="C958" s="6"/>
      <c r="D958" s="127"/>
    </row>
    <row r="959" spans="1:4" x14ac:dyDescent="0.35">
      <c r="A959" s="229"/>
      <c r="B959" s="130"/>
      <c r="C959" s="131"/>
      <c r="D959" s="126"/>
    </row>
    <row r="960" spans="1:4" x14ac:dyDescent="0.35">
      <c r="A960" s="229"/>
      <c r="B960" s="132"/>
      <c r="C960" s="6"/>
      <c r="D960" s="127"/>
    </row>
    <row r="961" spans="1:4" x14ac:dyDescent="0.35">
      <c r="A961" s="229"/>
      <c r="B961" s="130"/>
      <c r="C961" s="131"/>
      <c r="D961" s="126"/>
    </row>
    <row r="962" spans="1:4" x14ac:dyDescent="0.35">
      <c r="A962" s="229"/>
      <c r="B962" s="132"/>
      <c r="C962" s="6"/>
      <c r="D962" s="127"/>
    </row>
    <row r="963" spans="1:4" x14ac:dyDescent="0.35">
      <c r="A963" s="229"/>
      <c r="B963" s="130"/>
      <c r="C963" s="131"/>
      <c r="D963" s="126"/>
    </row>
    <row r="964" spans="1:4" x14ac:dyDescent="0.35">
      <c r="A964" s="229"/>
      <c r="B964" s="132"/>
      <c r="C964" s="6"/>
      <c r="D964" s="127"/>
    </row>
    <row r="965" spans="1:4" x14ac:dyDescent="0.35">
      <c r="A965" s="229"/>
      <c r="B965" s="130"/>
      <c r="C965" s="131"/>
      <c r="D965" s="126"/>
    </row>
    <row r="966" spans="1:4" x14ac:dyDescent="0.35">
      <c r="A966" s="229"/>
      <c r="B966" s="132"/>
      <c r="C966" s="6"/>
      <c r="D966" s="127"/>
    </row>
    <row r="967" spans="1:4" x14ac:dyDescent="0.35">
      <c r="A967" s="229"/>
      <c r="B967" s="130"/>
      <c r="C967" s="131"/>
      <c r="D967" s="126"/>
    </row>
    <row r="968" spans="1:4" x14ac:dyDescent="0.35">
      <c r="A968" s="229"/>
      <c r="B968" s="132"/>
      <c r="C968" s="6"/>
      <c r="D968" s="127"/>
    </row>
    <row r="969" spans="1:4" x14ac:dyDescent="0.35">
      <c r="A969" s="229"/>
      <c r="B969" s="130"/>
      <c r="C969" s="131"/>
      <c r="D969" s="126"/>
    </row>
    <row r="970" spans="1:4" x14ac:dyDescent="0.35">
      <c r="A970" s="229"/>
      <c r="B970" s="132"/>
      <c r="C970" s="6"/>
      <c r="D970" s="127"/>
    </row>
    <row r="971" spans="1:4" x14ac:dyDescent="0.35">
      <c r="A971" s="229"/>
      <c r="B971" s="130"/>
      <c r="C971" s="131"/>
      <c r="D971" s="126"/>
    </row>
    <row r="972" spans="1:4" x14ac:dyDescent="0.35">
      <c r="A972" s="229"/>
      <c r="B972" s="132"/>
      <c r="C972" s="6"/>
      <c r="D972" s="127"/>
    </row>
    <row r="973" spans="1:4" x14ac:dyDescent="0.35">
      <c r="A973" s="229"/>
      <c r="B973" s="130"/>
      <c r="C973" s="131"/>
      <c r="D973" s="126"/>
    </row>
    <row r="974" spans="1:4" x14ac:dyDescent="0.35">
      <c r="A974" s="229"/>
      <c r="B974" s="132"/>
      <c r="C974" s="6"/>
      <c r="D974" s="127"/>
    </row>
    <row r="975" spans="1:4" x14ac:dyDescent="0.35">
      <c r="A975" s="229"/>
      <c r="B975" s="130"/>
      <c r="C975" s="131"/>
      <c r="D975" s="126"/>
    </row>
    <row r="976" spans="1:4" x14ac:dyDescent="0.35">
      <c r="A976" s="229"/>
      <c r="B976" s="132"/>
      <c r="C976" s="6"/>
      <c r="D976" s="127"/>
    </row>
    <row r="977" spans="1:4" x14ac:dyDescent="0.35">
      <c r="A977" s="229"/>
      <c r="B977" s="130"/>
      <c r="C977" s="131"/>
      <c r="D977" s="126"/>
    </row>
    <row r="978" spans="1:4" x14ac:dyDescent="0.35">
      <c r="A978" s="229"/>
      <c r="B978" s="132"/>
      <c r="C978" s="6"/>
      <c r="D978" s="127"/>
    </row>
    <row r="979" spans="1:4" x14ac:dyDescent="0.35">
      <c r="A979" s="229"/>
      <c r="B979" s="130"/>
      <c r="C979" s="131"/>
      <c r="D979" s="126"/>
    </row>
    <row r="980" spans="1:4" x14ac:dyDescent="0.35">
      <c r="A980" s="229"/>
      <c r="B980" s="132"/>
      <c r="C980" s="6"/>
      <c r="D980" s="127"/>
    </row>
    <row r="981" spans="1:4" x14ac:dyDescent="0.35">
      <c r="A981" s="229"/>
      <c r="B981" s="130"/>
      <c r="C981" s="131"/>
      <c r="D981" s="126"/>
    </row>
    <row r="982" spans="1:4" x14ac:dyDescent="0.35">
      <c r="A982" s="229"/>
      <c r="B982" s="132"/>
      <c r="C982" s="6"/>
      <c r="D982" s="127"/>
    </row>
    <row r="983" spans="1:4" x14ac:dyDescent="0.35">
      <c r="A983" s="229"/>
      <c r="B983" s="130"/>
      <c r="C983" s="131"/>
      <c r="D983" s="126"/>
    </row>
    <row r="984" spans="1:4" x14ac:dyDescent="0.35">
      <c r="A984" s="229"/>
      <c r="B984" s="132"/>
      <c r="C984" s="6"/>
      <c r="D984" s="127"/>
    </row>
    <row r="985" spans="1:4" x14ac:dyDescent="0.35">
      <c r="A985" s="229"/>
      <c r="B985" s="130"/>
      <c r="C985" s="131"/>
      <c r="D985" s="126"/>
    </row>
    <row r="986" spans="1:4" x14ac:dyDescent="0.35">
      <c r="A986" s="229"/>
      <c r="B986" s="132"/>
      <c r="C986" s="6"/>
      <c r="D986" s="127"/>
    </row>
    <row r="987" spans="1:4" x14ac:dyDescent="0.35">
      <c r="A987" s="229"/>
      <c r="B987" s="130"/>
      <c r="C987" s="131"/>
      <c r="D987" s="126"/>
    </row>
    <row r="988" spans="1:4" x14ac:dyDescent="0.35">
      <c r="A988" s="229"/>
      <c r="B988" s="132"/>
      <c r="C988" s="6"/>
      <c r="D988" s="127"/>
    </row>
    <row r="989" spans="1:4" x14ac:dyDescent="0.35">
      <c r="A989" s="229"/>
      <c r="B989" s="130"/>
      <c r="C989" s="131"/>
      <c r="D989" s="126"/>
    </row>
    <row r="990" spans="1:4" x14ac:dyDescent="0.35">
      <c r="A990" s="229"/>
      <c r="B990" s="132"/>
      <c r="C990" s="6"/>
      <c r="D990" s="127"/>
    </row>
    <row r="991" spans="1:4" x14ac:dyDescent="0.35">
      <c r="A991" s="229"/>
      <c r="B991" s="130"/>
      <c r="C991" s="131"/>
      <c r="D991" s="126"/>
    </row>
    <row r="992" spans="1:4" x14ac:dyDescent="0.35">
      <c r="A992" s="229"/>
      <c r="B992" s="132"/>
      <c r="C992" s="6"/>
      <c r="D992" s="127"/>
    </row>
    <row r="993" spans="1:4" x14ac:dyDescent="0.35">
      <c r="A993" s="229"/>
      <c r="B993" s="130"/>
      <c r="C993" s="131"/>
      <c r="D993" s="126"/>
    </row>
    <row r="994" spans="1:4" x14ac:dyDescent="0.35">
      <c r="A994" s="229"/>
      <c r="B994" s="132"/>
      <c r="C994" s="6"/>
      <c r="D994" s="127"/>
    </row>
    <row r="995" spans="1:4" x14ac:dyDescent="0.35">
      <c r="A995" s="229"/>
      <c r="B995" s="130"/>
      <c r="C995" s="131"/>
      <c r="D995" s="126"/>
    </row>
    <row r="996" spans="1:4" x14ac:dyDescent="0.35">
      <c r="A996" s="229"/>
      <c r="B996" s="132"/>
      <c r="C996" s="6"/>
      <c r="D996" s="127"/>
    </row>
    <row r="997" spans="1:4" x14ac:dyDescent="0.35">
      <c r="A997" s="229"/>
      <c r="B997" s="130"/>
      <c r="C997" s="131"/>
      <c r="D997" s="126"/>
    </row>
    <row r="998" spans="1:4" x14ac:dyDescent="0.35">
      <c r="A998" s="229"/>
      <c r="B998" s="132"/>
      <c r="C998" s="6"/>
      <c r="D998" s="127"/>
    </row>
    <row r="999" spans="1:4" x14ac:dyDescent="0.35">
      <c r="A999" s="229"/>
      <c r="B999" s="130"/>
      <c r="C999" s="131"/>
      <c r="D999" s="126"/>
    </row>
    <row r="1000" spans="1:4" x14ac:dyDescent="0.35">
      <c r="A1000" s="229"/>
      <c r="B1000" s="132"/>
      <c r="C1000" s="6"/>
      <c r="D1000" s="127"/>
    </row>
    <row r="1001" spans="1:4" x14ac:dyDescent="0.35">
      <c r="A1001" s="229"/>
      <c r="B1001" s="130"/>
      <c r="C1001" s="131"/>
      <c r="D1001" s="126"/>
    </row>
    <row r="1002" spans="1:4" x14ac:dyDescent="0.35">
      <c r="A1002" s="229"/>
      <c r="B1002" s="132"/>
      <c r="C1002" s="6"/>
      <c r="D1002" s="127"/>
    </row>
    <row r="1003" spans="1:4" x14ac:dyDescent="0.35">
      <c r="A1003" s="229"/>
      <c r="B1003" s="130"/>
      <c r="C1003" s="131"/>
      <c r="D1003" s="126"/>
    </row>
    <row r="1004" spans="1:4" x14ac:dyDescent="0.35">
      <c r="A1004" s="229"/>
      <c r="B1004" s="132"/>
      <c r="C1004" s="6"/>
      <c r="D1004" s="127"/>
    </row>
    <row r="1005" spans="1:4" x14ac:dyDescent="0.35">
      <c r="A1005" s="229"/>
      <c r="B1005" s="130"/>
      <c r="C1005" s="131"/>
      <c r="D1005" s="126"/>
    </row>
    <row r="1006" spans="1:4" x14ac:dyDescent="0.35">
      <c r="A1006" s="229"/>
      <c r="B1006" s="132"/>
      <c r="C1006" s="6"/>
      <c r="D1006" s="127"/>
    </row>
    <row r="1007" spans="1:4" x14ac:dyDescent="0.35">
      <c r="A1007" s="229"/>
      <c r="B1007" s="130"/>
      <c r="C1007" s="131"/>
      <c r="D1007" s="126"/>
    </row>
    <row r="1008" spans="1:4" x14ac:dyDescent="0.35">
      <c r="A1008" s="229"/>
      <c r="B1008" s="132"/>
      <c r="C1008" s="6"/>
      <c r="D1008" s="127"/>
    </row>
    <row r="1009" spans="1:4" x14ac:dyDescent="0.35">
      <c r="A1009" s="229"/>
      <c r="B1009" s="130"/>
      <c r="C1009" s="131"/>
      <c r="D1009" s="126"/>
    </row>
    <row r="1010" spans="1:4" x14ac:dyDescent="0.35">
      <c r="A1010" s="229"/>
      <c r="B1010" s="132"/>
      <c r="C1010" s="6"/>
      <c r="D1010" s="127"/>
    </row>
    <row r="1011" spans="1:4" x14ac:dyDescent="0.35">
      <c r="A1011" s="229"/>
      <c r="B1011" s="130"/>
      <c r="C1011" s="131"/>
      <c r="D1011" s="126"/>
    </row>
    <row r="1012" spans="1:4" x14ac:dyDescent="0.35">
      <c r="A1012" s="229"/>
      <c r="B1012" s="132"/>
      <c r="C1012" s="6"/>
      <c r="D1012" s="127"/>
    </row>
    <row r="1013" spans="1:4" x14ac:dyDescent="0.35">
      <c r="A1013" s="229"/>
      <c r="B1013" s="130"/>
      <c r="C1013" s="131"/>
      <c r="D1013" s="126"/>
    </row>
    <row r="1014" spans="1:4" x14ac:dyDescent="0.35">
      <c r="A1014" s="229"/>
      <c r="B1014" s="132"/>
      <c r="C1014" s="6"/>
      <c r="D1014" s="127"/>
    </row>
    <row r="1015" spans="1:4" x14ac:dyDescent="0.35">
      <c r="A1015" s="229"/>
      <c r="B1015" s="130"/>
      <c r="C1015" s="131"/>
      <c r="D1015" s="126"/>
    </row>
    <row r="1016" spans="1:4" x14ac:dyDescent="0.35">
      <c r="A1016" s="229"/>
      <c r="B1016" s="132"/>
      <c r="C1016" s="6"/>
      <c r="D1016" s="127"/>
    </row>
    <row r="1017" spans="1:4" x14ac:dyDescent="0.35">
      <c r="A1017" s="229"/>
      <c r="B1017" s="130"/>
      <c r="C1017" s="131"/>
      <c r="D1017" s="126"/>
    </row>
    <row r="1018" spans="1:4" x14ac:dyDescent="0.35">
      <c r="A1018" s="229"/>
      <c r="B1018" s="132"/>
      <c r="C1018" s="6"/>
      <c r="D1018" s="127"/>
    </row>
    <row r="1019" spans="1:4" x14ac:dyDescent="0.35">
      <c r="A1019" s="229"/>
      <c r="B1019" s="130"/>
      <c r="C1019" s="131"/>
      <c r="D1019" s="126"/>
    </row>
    <row r="1020" spans="1:4" x14ac:dyDescent="0.35">
      <c r="A1020" s="229"/>
      <c r="B1020" s="132"/>
      <c r="C1020" s="6"/>
      <c r="D1020" s="127"/>
    </row>
    <row r="1021" spans="1:4" x14ac:dyDescent="0.35">
      <c r="A1021" s="229"/>
      <c r="B1021" s="130"/>
      <c r="C1021" s="131"/>
      <c r="D1021" s="126"/>
    </row>
    <row r="1022" spans="1:4" x14ac:dyDescent="0.35">
      <c r="A1022" s="229"/>
      <c r="B1022" s="132"/>
      <c r="C1022" s="6"/>
      <c r="D1022" s="127"/>
    </row>
    <row r="1023" spans="1:4" x14ac:dyDescent="0.35">
      <c r="A1023" s="229"/>
      <c r="B1023" s="130"/>
      <c r="C1023" s="131"/>
      <c r="D1023" s="126"/>
    </row>
    <row r="1024" spans="1:4" x14ac:dyDescent="0.35">
      <c r="A1024" s="229"/>
      <c r="B1024" s="132"/>
      <c r="C1024" s="6"/>
      <c r="D1024" s="127"/>
    </row>
    <row r="1025" spans="1:4" x14ac:dyDescent="0.35">
      <c r="A1025" s="229"/>
      <c r="B1025" s="130"/>
      <c r="C1025" s="131"/>
      <c r="D1025" s="126"/>
    </row>
    <row r="1026" spans="1:4" x14ac:dyDescent="0.35">
      <c r="A1026" s="229"/>
      <c r="B1026" s="132"/>
      <c r="C1026" s="6"/>
      <c r="D1026" s="127"/>
    </row>
    <row r="1027" spans="1:4" x14ac:dyDescent="0.35">
      <c r="A1027" s="229"/>
      <c r="B1027" s="130"/>
      <c r="C1027" s="131"/>
      <c r="D1027" s="126"/>
    </row>
    <row r="1028" spans="1:4" x14ac:dyDescent="0.35">
      <c r="A1028" s="229"/>
      <c r="B1028" s="132"/>
      <c r="C1028" s="6"/>
      <c r="D1028" s="127"/>
    </row>
    <row r="1029" spans="1:4" x14ac:dyDescent="0.35">
      <c r="A1029" s="229"/>
      <c r="B1029" s="130"/>
      <c r="C1029" s="131"/>
      <c r="D1029" s="126"/>
    </row>
    <row r="1030" spans="1:4" x14ac:dyDescent="0.35">
      <c r="A1030" s="229"/>
      <c r="B1030" s="132"/>
      <c r="C1030" s="6"/>
      <c r="D1030" s="127"/>
    </row>
    <row r="1031" spans="1:4" x14ac:dyDescent="0.35">
      <c r="A1031" s="229"/>
      <c r="B1031" s="130"/>
      <c r="C1031" s="131"/>
      <c r="D1031" s="126"/>
    </row>
    <row r="1032" spans="1:4" x14ac:dyDescent="0.35">
      <c r="A1032" s="229"/>
      <c r="B1032" s="132"/>
      <c r="C1032" s="6"/>
      <c r="D1032" s="127"/>
    </row>
    <row r="1033" spans="1:4" x14ac:dyDescent="0.35">
      <c r="A1033" s="229"/>
      <c r="B1033" s="130"/>
      <c r="C1033" s="131"/>
      <c r="D1033" s="126"/>
    </row>
    <row r="1034" spans="1:4" x14ac:dyDescent="0.35">
      <c r="A1034" s="229"/>
      <c r="B1034" s="132"/>
      <c r="C1034" s="6"/>
      <c r="D1034" s="127"/>
    </row>
    <row r="1035" spans="1:4" x14ac:dyDescent="0.35">
      <c r="A1035" s="229"/>
      <c r="B1035" s="130"/>
      <c r="C1035" s="131"/>
      <c r="D1035" s="126"/>
    </row>
    <row r="1036" spans="1:4" x14ac:dyDescent="0.35">
      <c r="A1036" s="229"/>
      <c r="B1036" s="132"/>
      <c r="C1036" s="6"/>
      <c r="D1036" s="127"/>
    </row>
    <row r="1037" spans="1:4" x14ac:dyDescent="0.35">
      <c r="A1037" s="229"/>
      <c r="B1037" s="130"/>
      <c r="C1037" s="131"/>
      <c r="D1037" s="126"/>
    </row>
    <row r="1038" spans="1:4" x14ac:dyDescent="0.35">
      <c r="A1038" s="229"/>
      <c r="B1038" s="132"/>
      <c r="C1038" s="6"/>
      <c r="D1038" s="127"/>
    </row>
    <row r="1039" spans="1:4" x14ac:dyDescent="0.35">
      <c r="A1039" s="229"/>
      <c r="B1039" s="130"/>
      <c r="C1039" s="131"/>
      <c r="D1039" s="126"/>
    </row>
    <row r="1040" spans="1:4" x14ac:dyDescent="0.35">
      <c r="A1040" s="229"/>
      <c r="B1040" s="132"/>
      <c r="C1040" s="6"/>
      <c r="D1040" s="127"/>
    </row>
    <row r="1041" spans="1:4" x14ac:dyDescent="0.35">
      <c r="A1041" s="229"/>
      <c r="B1041" s="130"/>
      <c r="C1041" s="131"/>
      <c r="D1041" s="126"/>
    </row>
    <row r="1042" spans="1:4" x14ac:dyDescent="0.35">
      <c r="A1042" s="229"/>
      <c r="B1042" s="132"/>
      <c r="C1042" s="6"/>
      <c r="D1042" s="127"/>
    </row>
    <row r="1043" spans="1:4" x14ac:dyDescent="0.35">
      <c r="A1043" s="229"/>
      <c r="B1043" s="130"/>
      <c r="C1043" s="131"/>
      <c r="D1043" s="126"/>
    </row>
    <row r="1044" spans="1:4" x14ac:dyDescent="0.35">
      <c r="A1044" s="229"/>
      <c r="B1044" s="132"/>
      <c r="C1044" s="6"/>
      <c r="D1044" s="127"/>
    </row>
    <row r="1045" spans="1:4" x14ac:dyDescent="0.35">
      <c r="A1045" s="229"/>
      <c r="B1045" s="130"/>
      <c r="C1045" s="131"/>
      <c r="D1045" s="126"/>
    </row>
    <row r="1046" spans="1:4" x14ac:dyDescent="0.35">
      <c r="A1046" s="229"/>
      <c r="B1046" s="132"/>
      <c r="C1046" s="6"/>
      <c r="D1046" s="127"/>
    </row>
    <row r="1047" spans="1:4" x14ac:dyDescent="0.35">
      <c r="A1047" s="229"/>
      <c r="B1047" s="130"/>
      <c r="C1047" s="131"/>
      <c r="D1047" s="126"/>
    </row>
    <row r="1048" spans="1:4" x14ac:dyDescent="0.35">
      <c r="A1048" s="229"/>
      <c r="B1048" s="132"/>
      <c r="C1048" s="6"/>
      <c r="D1048" s="127"/>
    </row>
    <row r="1049" spans="1:4" x14ac:dyDescent="0.35">
      <c r="A1049" s="229"/>
      <c r="B1049" s="130"/>
      <c r="C1049" s="131"/>
      <c r="D1049" s="126"/>
    </row>
    <row r="1050" spans="1:4" x14ac:dyDescent="0.35">
      <c r="A1050" s="229"/>
      <c r="B1050" s="132"/>
      <c r="C1050" s="6"/>
      <c r="D1050" s="127"/>
    </row>
    <row r="1051" spans="1:4" x14ac:dyDescent="0.35">
      <c r="A1051" s="229"/>
      <c r="B1051" s="130"/>
      <c r="C1051" s="131"/>
      <c r="D1051" s="126"/>
    </row>
    <row r="1052" spans="1:4" x14ac:dyDescent="0.35">
      <c r="A1052" s="229"/>
      <c r="B1052" s="132"/>
      <c r="C1052" s="6"/>
      <c r="D1052" s="127"/>
    </row>
    <row r="1053" spans="1:4" x14ac:dyDescent="0.35">
      <c r="A1053" s="229"/>
      <c r="B1053" s="130"/>
      <c r="C1053" s="131"/>
      <c r="D1053" s="126"/>
    </row>
    <row r="1054" spans="1:4" x14ac:dyDescent="0.35">
      <c r="A1054" s="229"/>
      <c r="B1054" s="132"/>
      <c r="C1054" s="6"/>
      <c r="D1054" s="127"/>
    </row>
    <row r="1055" spans="1:4" x14ac:dyDescent="0.35">
      <c r="A1055" s="229"/>
      <c r="B1055" s="130"/>
      <c r="C1055" s="131"/>
      <c r="D1055" s="126"/>
    </row>
    <row r="1056" spans="1:4" x14ac:dyDescent="0.35">
      <c r="A1056" s="229"/>
      <c r="B1056" s="132"/>
      <c r="C1056" s="6"/>
      <c r="D1056" s="127"/>
    </row>
    <row r="1057" spans="1:4" x14ac:dyDescent="0.35">
      <c r="A1057" s="229"/>
      <c r="B1057" s="130"/>
      <c r="C1057" s="131"/>
      <c r="D1057" s="126"/>
    </row>
    <row r="1058" spans="1:4" x14ac:dyDescent="0.35">
      <c r="A1058" s="229"/>
      <c r="B1058" s="132"/>
      <c r="C1058" s="6"/>
      <c r="D1058" s="127"/>
    </row>
    <row r="1059" spans="1:4" x14ac:dyDescent="0.35">
      <c r="A1059" s="229"/>
      <c r="B1059" s="130"/>
      <c r="C1059" s="131"/>
      <c r="D1059" s="126"/>
    </row>
    <row r="1060" spans="1:4" x14ac:dyDescent="0.35">
      <c r="A1060" s="229"/>
      <c r="B1060" s="132"/>
      <c r="C1060" s="6"/>
      <c r="D1060" s="127"/>
    </row>
    <row r="1061" spans="1:4" x14ac:dyDescent="0.35">
      <c r="A1061" s="229"/>
      <c r="B1061" s="130"/>
      <c r="C1061" s="131"/>
      <c r="D1061" s="126"/>
    </row>
    <row r="1062" spans="1:4" x14ac:dyDescent="0.35">
      <c r="A1062" s="229"/>
      <c r="B1062" s="132"/>
      <c r="C1062" s="6"/>
      <c r="D1062" s="127"/>
    </row>
    <row r="1063" spans="1:4" x14ac:dyDescent="0.35">
      <c r="A1063" s="229"/>
      <c r="B1063" s="130"/>
      <c r="C1063" s="131"/>
      <c r="D1063" s="126"/>
    </row>
    <row r="1064" spans="1:4" x14ac:dyDescent="0.35">
      <c r="A1064" s="229"/>
      <c r="B1064" s="132"/>
      <c r="C1064" s="6"/>
      <c r="D1064" s="127"/>
    </row>
    <row r="1065" spans="1:4" x14ac:dyDescent="0.35">
      <c r="A1065" s="229"/>
      <c r="B1065" s="130"/>
      <c r="C1065" s="131"/>
      <c r="D1065" s="126"/>
    </row>
    <row r="1066" spans="1:4" x14ac:dyDescent="0.35">
      <c r="A1066" s="229"/>
      <c r="B1066" s="132"/>
      <c r="C1066" s="6"/>
      <c r="D1066" s="127"/>
    </row>
    <row r="1067" spans="1:4" x14ac:dyDescent="0.35">
      <c r="A1067" s="229"/>
      <c r="B1067" s="130"/>
      <c r="C1067" s="131"/>
      <c r="D1067" s="126"/>
    </row>
    <row r="1068" spans="1:4" x14ac:dyDescent="0.35">
      <c r="A1068" s="229"/>
      <c r="B1068" s="132"/>
      <c r="C1068" s="6"/>
      <c r="D1068" s="127"/>
    </row>
    <row r="1069" spans="1:4" x14ac:dyDescent="0.35">
      <c r="A1069" s="229"/>
      <c r="B1069" s="130"/>
      <c r="C1069" s="131"/>
      <c r="D1069" s="126"/>
    </row>
    <row r="1070" spans="1:4" x14ac:dyDescent="0.35">
      <c r="A1070" s="229"/>
      <c r="B1070" s="132"/>
      <c r="C1070" s="6"/>
      <c r="D1070" s="127"/>
    </row>
    <row r="1071" spans="1:4" x14ac:dyDescent="0.35">
      <c r="A1071" s="229"/>
      <c r="B1071" s="130"/>
      <c r="C1071" s="131"/>
      <c r="D1071" s="126"/>
    </row>
    <row r="1072" spans="1:4" x14ac:dyDescent="0.35">
      <c r="A1072" s="229"/>
      <c r="B1072" s="132"/>
      <c r="C1072" s="6"/>
      <c r="D1072" s="127"/>
    </row>
    <row r="1073" spans="1:4" x14ac:dyDescent="0.35">
      <c r="A1073" s="229"/>
      <c r="B1073" s="130"/>
      <c r="C1073" s="131"/>
      <c r="D1073" s="126"/>
    </row>
    <row r="1074" spans="1:4" x14ac:dyDescent="0.35">
      <c r="A1074" s="229"/>
      <c r="B1074" s="132"/>
      <c r="C1074" s="6"/>
      <c r="D1074" s="127"/>
    </row>
    <row r="1075" spans="1:4" x14ac:dyDescent="0.35">
      <c r="A1075" s="229"/>
      <c r="B1075" s="130"/>
      <c r="C1075" s="131"/>
      <c r="D1075" s="126"/>
    </row>
    <row r="1076" spans="1:4" x14ac:dyDescent="0.35">
      <c r="A1076" s="229"/>
      <c r="B1076" s="132"/>
      <c r="C1076" s="6"/>
      <c r="D1076" s="127"/>
    </row>
    <row r="1077" spans="1:4" x14ac:dyDescent="0.35">
      <c r="A1077" s="229"/>
      <c r="B1077" s="130"/>
      <c r="C1077" s="131"/>
      <c r="D1077" s="126"/>
    </row>
    <row r="1078" spans="1:4" x14ac:dyDescent="0.35">
      <c r="A1078" s="229"/>
      <c r="B1078" s="132"/>
      <c r="C1078" s="6"/>
      <c r="D1078" s="127"/>
    </row>
    <row r="1079" spans="1:4" x14ac:dyDescent="0.35">
      <c r="A1079" s="229"/>
      <c r="B1079" s="130"/>
      <c r="C1079" s="131"/>
      <c r="D1079" s="126"/>
    </row>
    <row r="1080" spans="1:4" x14ac:dyDescent="0.35">
      <c r="A1080" s="229"/>
      <c r="B1080" s="132"/>
      <c r="C1080" s="6"/>
      <c r="D1080" s="127"/>
    </row>
    <row r="1081" spans="1:4" x14ac:dyDescent="0.35">
      <c r="A1081" s="229"/>
      <c r="B1081" s="130"/>
      <c r="C1081" s="131"/>
      <c r="D1081" s="126"/>
    </row>
    <row r="1082" spans="1:4" x14ac:dyDescent="0.35">
      <c r="A1082" s="229"/>
      <c r="B1082" s="132"/>
      <c r="C1082" s="6"/>
      <c r="D1082" s="127"/>
    </row>
    <row r="1083" spans="1:4" x14ac:dyDescent="0.35">
      <c r="A1083" s="229"/>
      <c r="B1083" s="130"/>
      <c r="C1083" s="131"/>
      <c r="D1083" s="126"/>
    </row>
    <row r="1084" spans="1:4" x14ac:dyDescent="0.35">
      <c r="A1084" s="229"/>
      <c r="B1084" s="132"/>
      <c r="C1084" s="6"/>
      <c r="D1084" s="127"/>
    </row>
    <row r="1085" spans="1:4" x14ac:dyDescent="0.35">
      <c r="A1085" s="229"/>
      <c r="B1085" s="130"/>
      <c r="C1085" s="131"/>
      <c r="D1085" s="126"/>
    </row>
    <row r="1086" spans="1:4" x14ac:dyDescent="0.35">
      <c r="A1086" s="229"/>
      <c r="B1086" s="132"/>
      <c r="C1086" s="6"/>
      <c r="D1086" s="127"/>
    </row>
    <row r="1087" spans="1:4" x14ac:dyDescent="0.35">
      <c r="A1087" s="229"/>
      <c r="B1087" s="130"/>
      <c r="C1087" s="131"/>
      <c r="D1087" s="126"/>
    </row>
    <row r="1088" spans="1:4" x14ac:dyDescent="0.35">
      <c r="A1088" s="229"/>
      <c r="B1088" s="132"/>
      <c r="C1088" s="6"/>
      <c r="D1088" s="127"/>
    </row>
    <row r="1089" spans="1:4" x14ac:dyDescent="0.35">
      <c r="A1089" s="229"/>
      <c r="B1089" s="130"/>
      <c r="C1089" s="131"/>
      <c r="D1089" s="126"/>
    </row>
    <row r="1090" spans="1:4" x14ac:dyDescent="0.35">
      <c r="A1090" s="229"/>
      <c r="B1090" s="132"/>
      <c r="C1090" s="6"/>
      <c r="D1090" s="127"/>
    </row>
    <row r="1091" spans="1:4" x14ac:dyDescent="0.35">
      <c r="A1091" s="229"/>
      <c r="B1091" s="130"/>
      <c r="C1091" s="131"/>
      <c r="D1091" s="126"/>
    </row>
    <row r="1092" spans="1:4" x14ac:dyDescent="0.35">
      <c r="A1092" s="229"/>
      <c r="B1092" s="132"/>
      <c r="C1092" s="6"/>
      <c r="D1092" s="127"/>
    </row>
    <row r="1093" spans="1:4" x14ac:dyDescent="0.35">
      <c r="A1093" s="229"/>
      <c r="B1093" s="130"/>
      <c r="C1093" s="131"/>
      <c r="D1093" s="126"/>
    </row>
    <row r="1094" spans="1:4" x14ac:dyDescent="0.35">
      <c r="A1094" s="229"/>
      <c r="B1094" s="132"/>
      <c r="C1094" s="6"/>
      <c r="D1094" s="127"/>
    </row>
    <row r="1095" spans="1:4" x14ac:dyDescent="0.35">
      <c r="A1095" s="229"/>
      <c r="B1095" s="130"/>
      <c r="C1095" s="131"/>
      <c r="D1095" s="126"/>
    </row>
    <row r="1096" spans="1:4" x14ac:dyDescent="0.35">
      <c r="A1096" s="229"/>
      <c r="B1096" s="132"/>
      <c r="C1096" s="6"/>
      <c r="D1096" s="127"/>
    </row>
    <row r="1097" spans="1:4" x14ac:dyDescent="0.35">
      <c r="A1097" s="229"/>
      <c r="B1097" s="130"/>
      <c r="C1097" s="131"/>
      <c r="D1097" s="126"/>
    </row>
    <row r="1098" spans="1:4" x14ac:dyDescent="0.35">
      <c r="A1098" s="229"/>
      <c r="B1098" s="132"/>
      <c r="C1098" s="6"/>
      <c r="D1098" s="127"/>
    </row>
    <row r="1099" spans="1:4" x14ac:dyDescent="0.35">
      <c r="A1099" s="229"/>
      <c r="B1099" s="130"/>
      <c r="C1099" s="131"/>
      <c r="D1099" s="126"/>
    </row>
    <row r="1100" spans="1:4" x14ac:dyDescent="0.35">
      <c r="A1100" s="229"/>
      <c r="B1100" s="132"/>
      <c r="C1100" s="6"/>
      <c r="D1100" s="127"/>
    </row>
    <row r="1101" spans="1:4" x14ac:dyDescent="0.35">
      <c r="A1101" s="229"/>
      <c r="B1101" s="130"/>
      <c r="C1101" s="131"/>
      <c r="D1101" s="126"/>
    </row>
    <row r="1102" spans="1:4" x14ac:dyDescent="0.35">
      <c r="A1102" s="229"/>
      <c r="B1102" s="132"/>
      <c r="C1102" s="6"/>
      <c r="D1102" s="127"/>
    </row>
    <row r="1103" spans="1:4" x14ac:dyDescent="0.35">
      <c r="A1103" s="229"/>
      <c r="B1103" s="130"/>
      <c r="C1103" s="131"/>
      <c r="D1103" s="126"/>
    </row>
    <row r="1104" spans="1:4" x14ac:dyDescent="0.35">
      <c r="A1104" s="229"/>
      <c r="B1104" s="132"/>
      <c r="C1104" s="6"/>
      <c r="D1104" s="127"/>
    </row>
    <row r="1105" spans="1:4" x14ac:dyDescent="0.35">
      <c r="A1105" s="229"/>
      <c r="B1105" s="130"/>
      <c r="C1105" s="131"/>
      <c r="D1105" s="126"/>
    </row>
    <row r="1106" spans="1:4" x14ac:dyDescent="0.35">
      <c r="A1106" s="229"/>
      <c r="B1106" s="132"/>
      <c r="C1106" s="6"/>
      <c r="D1106" s="127"/>
    </row>
    <row r="1107" spans="1:4" x14ac:dyDescent="0.35">
      <c r="A1107" s="229"/>
      <c r="B1107" s="130"/>
      <c r="C1107" s="131"/>
      <c r="D1107" s="126"/>
    </row>
    <row r="1108" spans="1:4" x14ac:dyDescent="0.35">
      <c r="A1108" s="229"/>
      <c r="B1108" s="132"/>
      <c r="C1108" s="6"/>
      <c r="D1108" s="127"/>
    </row>
    <row r="1109" spans="1:4" x14ac:dyDescent="0.35">
      <c r="A1109" s="229"/>
      <c r="B1109" s="130"/>
      <c r="C1109" s="131"/>
      <c r="D1109" s="126"/>
    </row>
    <row r="1110" spans="1:4" x14ac:dyDescent="0.35">
      <c r="A1110" s="229"/>
      <c r="B1110" s="132"/>
      <c r="C1110" s="6"/>
      <c r="D1110" s="127"/>
    </row>
    <row r="1111" spans="1:4" x14ac:dyDescent="0.35">
      <c r="A1111" s="229"/>
      <c r="B1111" s="130"/>
      <c r="C1111" s="131"/>
      <c r="D1111" s="126"/>
    </row>
    <row r="1112" spans="1:4" x14ac:dyDescent="0.35">
      <c r="A1112" s="229"/>
      <c r="B1112" s="132"/>
      <c r="C1112" s="6"/>
      <c r="D1112" s="127"/>
    </row>
    <row r="1113" spans="1:4" x14ac:dyDescent="0.35">
      <c r="A1113" s="229"/>
      <c r="B1113" s="130"/>
      <c r="C1113" s="131"/>
      <c r="D1113" s="126"/>
    </row>
    <row r="1114" spans="1:4" x14ac:dyDescent="0.35">
      <c r="A1114" s="229"/>
      <c r="B1114" s="132"/>
      <c r="C1114" s="6"/>
      <c r="D1114" s="127"/>
    </row>
    <row r="1115" spans="1:4" x14ac:dyDescent="0.35">
      <c r="A1115" s="229"/>
      <c r="B1115" s="130"/>
      <c r="C1115" s="131"/>
      <c r="D1115" s="126"/>
    </row>
    <row r="1116" spans="1:4" x14ac:dyDescent="0.35">
      <c r="A1116" s="229"/>
      <c r="B1116" s="132"/>
      <c r="C1116" s="6"/>
      <c r="D1116" s="127"/>
    </row>
    <row r="1117" spans="1:4" x14ac:dyDescent="0.35">
      <c r="A1117" s="229"/>
      <c r="B1117" s="130"/>
      <c r="C1117" s="131"/>
      <c r="D1117" s="126"/>
    </row>
    <row r="1118" spans="1:4" x14ac:dyDescent="0.35">
      <c r="A1118" s="229"/>
      <c r="B1118" s="132"/>
      <c r="C1118" s="6"/>
      <c r="D1118" s="127"/>
    </row>
    <row r="1119" spans="1:4" x14ac:dyDescent="0.35">
      <c r="A1119" s="229"/>
      <c r="B1119" s="130"/>
      <c r="C1119" s="131"/>
      <c r="D1119" s="126"/>
    </row>
    <row r="1120" spans="1:4" x14ac:dyDescent="0.35">
      <c r="A1120" s="229"/>
      <c r="B1120" s="132"/>
      <c r="C1120" s="6"/>
      <c r="D1120" s="127"/>
    </row>
    <row r="1121" spans="1:4" x14ac:dyDescent="0.35">
      <c r="A1121" s="229"/>
      <c r="B1121" s="130"/>
      <c r="C1121" s="131"/>
      <c r="D1121" s="126"/>
    </row>
    <row r="1122" spans="1:4" x14ac:dyDescent="0.35">
      <c r="A1122" s="229"/>
      <c r="B1122" s="132"/>
      <c r="C1122" s="6"/>
      <c r="D1122" s="127"/>
    </row>
    <row r="1123" spans="1:4" x14ac:dyDescent="0.35">
      <c r="A1123" s="229"/>
      <c r="B1123" s="130"/>
      <c r="C1123" s="131"/>
      <c r="D1123" s="126"/>
    </row>
    <row r="1124" spans="1:4" x14ac:dyDescent="0.35">
      <c r="A1124" s="229"/>
      <c r="B1124" s="132"/>
      <c r="C1124" s="6"/>
      <c r="D1124" s="127"/>
    </row>
    <row r="1125" spans="1:4" x14ac:dyDescent="0.35">
      <c r="A1125" s="229"/>
      <c r="B1125" s="130"/>
      <c r="C1125" s="131"/>
      <c r="D1125" s="126"/>
    </row>
    <row r="1126" spans="1:4" x14ac:dyDescent="0.35">
      <c r="A1126" s="229"/>
      <c r="B1126" s="132"/>
      <c r="C1126" s="6"/>
      <c r="D1126" s="127"/>
    </row>
    <row r="1127" spans="1:4" x14ac:dyDescent="0.35">
      <c r="A1127" s="229"/>
      <c r="B1127" s="130"/>
      <c r="C1127" s="131"/>
      <c r="D1127" s="126"/>
    </row>
    <row r="1128" spans="1:4" x14ac:dyDescent="0.35">
      <c r="A1128" s="229"/>
      <c r="B1128" s="132"/>
      <c r="C1128" s="6"/>
      <c r="D1128" s="127"/>
    </row>
    <row r="1129" spans="1:4" x14ac:dyDescent="0.35">
      <c r="A1129" s="229"/>
      <c r="B1129" s="130"/>
      <c r="C1129" s="131"/>
      <c r="D1129" s="126"/>
    </row>
    <row r="1130" spans="1:4" x14ac:dyDescent="0.35">
      <c r="A1130" s="229"/>
      <c r="B1130" s="132"/>
      <c r="C1130" s="6"/>
      <c r="D1130" s="127"/>
    </row>
    <row r="1131" spans="1:4" x14ac:dyDescent="0.35">
      <c r="A1131" s="229"/>
      <c r="B1131" s="130"/>
      <c r="C1131" s="131"/>
      <c r="D1131" s="126"/>
    </row>
    <row r="1132" spans="1:4" x14ac:dyDescent="0.35">
      <c r="A1132" s="229"/>
      <c r="B1132" s="132"/>
      <c r="C1132" s="6"/>
      <c r="D1132" s="127"/>
    </row>
    <row r="1133" spans="1:4" x14ac:dyDescent="0.35">
      <c r="A1133" s="229"/>
      <c r="B1133" s="130"/>
      <c r="C1133" s="131"/>
      <c r="D1133" s="126"/>
    </row>
    <row r="1134" spans="1:4" x14ac:dyDescent="0.35">
      <c r="A1134" s="229"/>
      <c r="B1134" s="132"/>
      <c r="C1134" s="6"/>
      <c r="D1134" s="127"/>
    </row>
    <row r="1135" spans="1:4" x14ac:dyDescent="0.35">
      <c r="A1135" s="229"/>
      <c r="B1135" s="130"/>
      <c r="C1135" s="131"/>
      <c r="D1135" s="126"/>
    </row>
    <row r="1136" spans="1:4" x14ac:dyDescent="0.35">
      <c r="A1136" s="229"/>
      <c r="B1136" s="132"/>
      <c r="C1136" s="6"/>
      <c r="D1136" s="127"/>
    </row>
    <row r="1137" spans="1:4" x14ac:dyDescent="0.35">
      <c r="A1137" s="229"/>
      <c r="B1137" s="130"/>
      <c r="C1137" s="131"/>
      <c r="D1137" s="126"/>
    </row>
    <row r="1138" spans="1:4" x14ac:dyDescent="0.35">
      <c r="A1138" s="229"/>
      <c r="B1138" s="132"/>
      <c r="C1138" s="6"/>
      <c r="D1138" s="127"/>
    </row>
    <row r="1139" spans="1:4" x14ac:dyDescent="0.35">
      <c r="A1139" s="229"/>
      <c r="B1139" s="130"/>
      <c r="C1139" s="131"/>
      <c r="D1139" s="126"/>
    </row>
    <row r="1140" spans="1:4" x14ac:dyDescent="0.35">
      <c r="A1140" s="229"/>
      <c r="B1140" s="132"/>
      <c r="C1140" s="6"/>
      <c r="D1140" s="127"/>
    </row>
    <row r="1141" spans="1:4" x14ac:dyDescent="0.35">
      <c r="A1141" s="229"/>
      <c r="B1141" s="130"/>
      <c r="C1141" s="131"/>
      <c r="D1141" s="126"/>
    </row>
    <row r="1142" spans="1:4" x14ac:dyDescent="0.35">
      <c r="A1142" s="229"/>
      <c r="B1142" s="132"/>
      <c r="C1142" s="6"/>
      <c r="D1142" s="127"/>
    </row>
    <row r="1143" spans="1:4" x14ac:dyDescent="0.35">
      <c r="A1143" s="229"/>
      <c r="B1143" s="130"/>
      <c r="C1143" s="131"/>
      <c r="D1143" s="126"/>
    </row>
    <row r="1144" spans="1:4" x14ac:dyDescent="0.35">
      <c r="A1144" s="229"/>
      <c r="B1144" s="132"/>
      <c r="C1144" s="6"/>
      <c r="D1144" s="127"/>
    </row>
    <row r="1145" spans="1:4" x14ac:dyDescent="0.35">
      <c r="A1145" s="229"/>
      <c r="B1145" s="130"/>
      <c r="C1145" s="131"/>
      <c r="D1145" s="126"/>
    </row>
    <row r="1146" spans="1:4" x14ac:dyDescent="0.35">
      <c r="A1146" s="229"/>
      <c r="B1146" s="132"/>
      <c r="C1146" s="6"/>
      <c r="D1146" s="127"/>
    </row>
    <row r="1147" spans="1:4" x14ac:dyDescent="0.35">
      <c r="A1147" s="229"/>
      <c r="B1147" s="130"/>
      <c r="C1147" s="131"/>
      <c r="D1147" s="126"/>
    </row>
    <row r="1148" spans="1:4" x14ac:dyDescent="0.35">
      <c r="A1148" s="229"/>
      <c r="B1148" s="132"/>
      <c r="C1148" s="6"/>
      <c r="D1148" s="127"/>
    </row>
    <row r="1149" spans="1:4" x14ac:dyDescent="0.35">
      <c r="A1149" s="229"/>
      <c r="B1149" s="130"/>
      <c r="C1149" s="131"/>
      <c r="D1149" s="126"/>
    </row>
    <row r="1150" spans="1:4" x14ac:dyDescent="0.35">
      <c r="A1150" s="229"/>
      <c r="B1150" s="132"/>
      <c r="C1150" s="6"/>
      <c r="D1150" s="127"/>
    </row>
    <row r="1151" spans="1:4" x14ac:dyDescent="0.35">
      <c r="A1151" s="229"/>
      <c r="B1151" s="130"/>
      <c r="C1151" s="131"/>
      <c r="D1151" s="126"/>
    </row>
    <row r="1152" spans="1:4" x14ac:dyDescent="0.35">
      <c r="A1152" s="229"/>
      <c r="B1152" s="132"/>
      <c r="C1152" s="6"/>
      <c r="D1152" s="127"/>
    </row>
    <row r="1153" spans="1:4" x14ac:dyDescent="0.35">
      <c r="A1153" s="229"/>
      <c r="B1153" s="130"/>
      <c r="C1153" s="131"/>
      <c r="D1153" s="126"/>
    </row>
    <row r="1154" spans="1:4" x14ac:dyDescent="0.35">
      <c r="A1154" s="229"/>
      <c r="B1154" s="132"/>
      <c r="C1154" s="6"/>
      <c r="D1154" s="127"/>
    </row>
    <row r="1155" spans="1:4" x14ac:dyDescent="0.35">
      <c r="A1155" s="229"/>
      <c r="B1155" s="130"/>
      <c r="C1155" s="131"/>
      <c r="D1155" s="126"/>
    </row>
    <row r="1156" spans="1:4" x14ac:dyDescent="0.35">
      <c r="A1156" s="229"/>
      <c r="B1156" s="132"/>
      <c r="C1156" s="6"/>
      <c r="D1156" s="127"/>
    </row>
    <row r="1157" spans="1:4" x14ac:dyDescent="0.35">
      <c r="A1157" s="229"/>
      <c r="B1157" s="130"/>
      <c r="C1157" s="131"/>
      <c r="D1157" s="126"/>
    </row>
    <row r="1158" spans="1:4" x14ac:dyDescent="0.35">
      <c r="A1158" s="229"/>
      <c r="B1158" s="132"/>
      <c r="C1158" s="6"/>
      <c r="D1158" s="127"/>
    </row>
    <row r="1159" spans="1:4" x14ac:dyDescent="0.35">
      <c r="A1159" s="229"/>
      <c r="B1159" s="130"/>
      <c r="C1159" s="131"/>
      <c r="D1159" s="126"/>
    </row>
    <row r="1160" spans="1:4" x14ac:dyDescent="0.35">
      <c r="A1160" s="229"/>
      <c r="B1160" s="132"/>
      <c r="C1160" s="6"/>
      <c r="D1160" s="127"/>
    </row>
    <row r="1161" spans="1:4" x14ac:dyDescent="0.35">
      <c r="A1161" s="229"/>
      <c r="B1161" s="130"/>
      <c r="C1161" s="131"/>
      <c r="D1161" s="126"/>
    </row>
    <row r="1162" spans="1:4" x14ac:dyDescent="0.35">
      <c r="A1162" s="229"/>
      <c r="B1162" s="132"/>
      <c r="C1162" s="6"/>
      <c r="D1162" s="127"/>
    </row>
    <row r="1163" spans="1:4" x14ac:dyDescent="0.35">
      <c r="A1163" s="229"/>
      <c r="B1163" s="130"/>
      <c r="C1163" s="131"/>
      <c r="D1163" s="126"/>
    </row>
    <row r="1164" spans="1:4" x14ac:dyDescent="0.35">
      <c r="A1164" s="229"/>
      <c r="B1164" s="132"/>
      <c r="C1164" s="6"/>
      <c r="D1164" s="127"/>
    </row>
    <row r="1165" spans="1:4" x14ac:dyDescent="0.35">
      <c r="A1165" s="229"/>
      <c r="B1165" s="130"/>
      <c r="C1165" s="131"/>
      <c r="D1165" s="126"/>
    </row>
    <row r="1166" spans="1:4" x14ac:dyDescent="0.35">
      <c r="A1166" s="229"/>
      <c r="B1166" s="132"/>
      <c r="C1166" s="6"/>
      <c r="D1166" s="127"/>
    </row>
    <row r="1167" spans="1:4" x14ac:dyDescent="0.35">
      <c r="A1167" s="229"/>
      <c r="B1167" s="130"/>
      <c r="C1167" s="131"/>
      <c r="D1167" s="126"/>
    </row>
    <row r="1168" spans="1:4" x14ac:dyDescent="0.35">
      <c r="A1168" s="229"/>
      <c r="B1168" s="132"/>
      <c r="C1168" s="6"/>
      <c r="D1168" s="127"/>
    </row>
    <row r="1169" spans="1:4" x14ac:dyDescent="0.35">
      <c r="A1169" s="229"/>
      <c r="B1169" s="130"/>
      <c r="C1169" s="131"/>
      <c r="D1169" s="126"/>
    </row>
    <row r="1170" spans="1:4" x14ac:dyDescent="0.35">
      <c r="A1170" s="229"/>
      <c r="B1170" s="132"/>
      <c r="C1170" s="6"/>
      <c r="D1170" s="127"/>
    </row>
    <row r="1171" spans="1:4" x14ac:dyDescent="0.35">
      <c r="A1171" s="229"/>
      <c r="B1171" s="130"/>
      <c r="C1171" s="131"/>
      <c r="D1171" s="126"/>
    </row>
    <row r="1172" spans="1:4" x14ac:dyDescent="0.35">
      <c r="A1172" s="229"/>
      <c r="B1172" s="132"/>
      <c r="C1172" s="6"/>
      <c r="D1172" s="127"/>
    </row>
    <row r="1173" spans="1:4" x14ac:dyDescent="0.35">
      <c r="A1173" s="229"/>
      <c r="B1173" s="130"/>
      <c r="C1173" s="131"/>
      <c r="D1173" s="126"/>
    </row>
    <row r="1174" spans="1:4" x14ac:dyDescent="0.35">
      <c r="A1174" s="229"/>
      <c r="B1174" s="132"/>
      <c r="C1174" s="6"/>
      <c r="D1174" s="127"/>
    </row>
    <row r="1175" spans="1:4" x14ac:dyDescent="0.35">
      <c r="A1175" s="229"/>
      <c r="B1175" s="130"/>
      <c r="C1175" s="131"/>
      <c r="D1175" s="126"/>
    </row>
    <row r="1176" spans="1:4" x14ac:dyDescent="0.35">
      <c r="A1176" s="229"/>
      <c r="B1176" s="132"/>
      <c r="C1176" s="6"/>
      <c r="D1176" s="127"/>
    </row>
    <row r="1177" spans="1:4" x14ac:dyDescent="0.35">
      <c r="A1177" s="229"/>
      <c r="B1177" s="130"/>
      <c r="C1177" s="131"/>
      <c r="D1177" s="126"/>
    </row>
    <row r="1178" spans="1:4" x14ac:dyDescent="0.35">
      <c r="A1178" s="229"/>
      <c r="B1178" s="132"/>
      <c r="C1178" s="6"/>
      <c r="D1178" s="127"/>
    </row>
    <row r="1179" spans="1:4" x14ac:dyDescent="0.35">
      <c r="A1179" s="229"/>
      <c r="B1179" s="133"/>
      <c r="C1179" s="134"/>
      <c r="D1179" s="135"/>
    </row>
  </sheetData>
  <sheetProtection algorithmName="SHA-512" hashValue="9sTrkACoHMwXyhfyE4j9qKyEarsMKxHB3qcIdijct4mVFO7eDYPreUiD1QNRdcmpr98ZKiTtR4A/0UiYkO6PIQ==" saltValue="giNyjTsAZBaqwbYHtslnBQ==" spinCount="100000" sheet="1" objects="1" scenarios="1" selectLockedCells="1"/>
  <mergeCells count="3">
    <mergeCell ref="A1:C1"/>
    <mergeCell ref="B4:D4"/>
    <mergeCell ref="A2:D2"/>
  </mergeCells>
  <conditionalFormatting sqref="B6:B1179">
    <cfRule type="expression" dxfId="14" priority="1">
      <formula>OR(AND(#REF!="Yes", $B6="N/A"), AND(#REF!="No", OR($B6="Yes", $B6="No")))</formula>
    </cfRule>
    <cfRule type="expression" dxfId="13" priority="2">
      <formula>#REF!="Yes"</formula>
    </cfRule>
  </conditionalFormatting>
  <conditionalFormatting sqref="D6 C6:C1179">
    <cfRule type="expression" dxfId="12" priority="3">
      <formula>OR(AND(#REF!="Nurse Home Visitor (direct service)", $C6="N/A"), AND(OR(#REF!="Program Manager", #REF!="Nurse Supervisor", #REF!="Other"), OR($C6="Yes", $C6="No")))</formula>
    </cfRule>
    <cfRule type="expression" dxfId="11" priority="4">
      <formula>#REF!="Nurse Home Visitor (direct service)"</formula>
    </cfRule>
    <cfRule type="expression" dxfId="10" priority="5">
      <formula>OR(AND(C6="Yes", #REF!&lt;&gt;"Program Manager"), AND(C6="No", #REF!="Program Manager"))</formula>
    </cfRule>
  </conditionalFormatting>
  <dataValidations count="3">
    <dataValidation type="list" allowBlank="1" showInputMessage="1" showErrorMessage="1" sqref="B6:B1179" xr:uid="{488EFCBC-9810-4907-9770-583F862EE313}">
      <formula1>"Yes, No"</formula1>
    </dataValidation>
    <dataValidation type="list" allowBlank="1" showInputMessage="1" showErrorMessage="1" sqref="C6:C1179" xr:uid="{6EF829A1-BCDF-4E37-8E0E-297FB14072FB}">
      <formula1>"Yes,No"</formula1>
    </dataValidation>
    <dataValidation type="whole" allowBlank="1" showInputMessage="1" showErrorMessage="1" sqref="D6:D1048576" xr:uid="{26F021F0-2EFC-4209-9486-233180A101CA}">
      <formula1>0</formula1>
      <formula2>1000</formula2>
    </dataValidation>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90A99-23BC-42D3-8629-6042DA1C1FCC}">
  <sheetPr codeName="Sheet6">
    <tabColor rgb="FFFFFF00"/>
  </sheetPr>
  <dimension ref="A1:AS20392"/>
  <sheetViews>
    <sheetView zoomScale="90" zoomScaleNormal="90" workbookViewId="0">
      <pane xSplit="1" topLeftCell="X1" activePane="topRight" state="frozen"/>
      <selection activeCell="A2" sqref="A2"/>
      <selection pane="topRight" activeCell="AQ6" sqref="AQ6"/>
    </sheetView>
  </sheetViews>
  <sheetFormatPr defaultColWidth="8.7265625" defaultRowHeight="14.5" x14ac:dyDescent="0.35"/>
  <cols>
    <col min="1" max="1" width="31.453125" style="212" customWidth="1"/>
    <col min="2" max="4" width="20.7265625" style="212" customWidth="1"/>
    <col min="5" max="5" width="30.81640625" style="212" customWidth="1"/>
    <col min="6" max="6" width="20.7265625" style="212" customWidth="1"/>
    <col min="7" max="7" width="34.81640625" style="212" customWidth="1"/>
    <col min="8" max="8" width="20.7265625" style="212" customWidth="1"/>
    <col min="9" max="9" width="47.54296875" style="212" customWidth="1"/>
    <col min="10" max="10" width="40.81640625" style="212" customWidth="1"/>
    <col min="11" max="11" width="20.7265625" style="212" customWidth="1"/>
    <col min="12" max="12" width="21" style="212" customWidth="1"/>
    <col min="13" max="14" width="20.7265625" style="212" customWidth="1"/>
    <col min="15" max="15" width="20.7265625" style="214" customWidth="1"/>
    <col min="16" max="16" width="46.54296875" style="212" customWidth="1"/>
    <col min="17" max="17" width="47.81640625" style="212" customWidth="1"/>
    <col min="18" max="18" width="46.54296875" style="212" customWidth="1"/>
    <col min="19" max="19" width="48" style="212" customWidth="1"/>
    <col min="20" max="21" width="51.81640625" style="213" customWidth="1"/>
    <col min="22" max="22" width="51.81640625" style="212" customWidth="1"/>
    <col min="23" max="23" width="65.54296875" style="212" customWidth="1"/>
    <col min="24" max="26" width="51.81640625" style="212" customWidth="1"/>
    <col min="27" max="27" width="46.7265625" style="212" customWidth="1"/>
    <col min="28" max="40" width="51.81640625" style="212" customWidth="1"/>
    <col min="41" max="42" width="51.81640625" style="213" customWidth="1"/>
    <col min="43" max="45" width="51.81640625" style="212" customWidth="1"/>
    <col min="46" max="16384" width="8.7265625" style="4"/>
  </cols>
  <sheetData>
    <row r="1" spans="1:45" ht="20" x14ac:dyDescent="0.4">
      <c r="A1" s="248"/>
      <c r="B1" s="248"/>
      <c r="C1" s="248"/>
      <c r="D1" s="248"/>
      <c r="E1" s="248"/>
      <c r="F1" s="248"/>
      <c r="G1" s="248"/>
      <c r="H1" s="248"/>
      <c r="I1" s="248"/>
      <c r="J1" s="248"/>
      <c r="K1" s="248"/>
      <c r="L1" s="248"/>
      <c r="M1" s="248"/>
      <c r="N1" s="248"/>
      <c r="O1" s="248"/>
      <c r="P1" s="248"/>
      <c r="Q1" s="248"/>
      <c r="R1" s="248"/>
      <c r="S1" s="248"/>
      <c r="T1" s="248"/>
      <c r="U1" s="248"/>
      <c r="V1" s="248"/>
      <c r="W1" s="248"/>
      <c r="X1" s="248"/>
      <c r="Y1" s="248"/>
      <c r="Z1" s="248"/>
      <c r="AA1" s="248"/>
      <c r="AB1" s="248"/>
      <c r="AC1" s="4"/>
      <c r="AD1" s="4"/>
      <c r="AE1" s="4"/>
      <c r="AF1" s="4"/>
      <c r="AG1" s="4"/>
      <c r="AH1" s="4"/>
      <c r="AI1" s="4"/>
      <c r="AJ1" s="4"/>
      <c r="AK1" s="4"/>
      <c r="AL1" s="4"/>
      <c r="AM1" s="4"/>
      <c r="AN1" s="4"/>
      <c r="AO1" s="4"/>
      <c r="AP1" s="4"/>
      <c r="AQ1" s="4"/>
      <c r="AR1" s="4"/>
      <c r="AS1" s="4"/>
    </row>
    <row r="2" spans="1:45" ht="82.5" customHeight="1" x14ac:dyDescent="0.35">
      <c r="A2" s="253" t="s">
        <v>170</v>
      </c>
      <c r="B2" s="253"/>
      <c r="C2" s="253"/>
      <c r="D2" s="253"/>
      <c r="E2" s="253"/>
      <c r="F2" s="253"/>
      <c r="G2" s="168"/>
      <c r="H2" s="168"/>
      <c r="I2" s="168"/>
      <c r="J2" s="168"/>
      <c r="K2" s="168"/>
      <c r="L2" s="168"/>
      <c r="M2" s="168"/>
      <c r="N2" s="168"/>
      <c r="O2" s="168"/>
      <c r="P2" s="168"/>
      <c r="Q2" s="168"/>
      <c r="R2" s="168"/>
      <c r="S2" s="168"/>
      <c r="T2" s="168"/>
      <c r="U2" s="168"/>
      <c r="V2" s="168"/>
      <c r="W2" s="168"/>
      <c r="X2" s="168"/>
      <c r="Y2" s="168"/>
      <c r="Z2" s="168"/>
      <c r="AA2" s="168"/>
      <c r="AB2" s="168"/>
      <c r="AC2" s="4"/>
      <c r="AD2" s="4"/>
      <c r="AE2" s="4"/>
      <c r="AF2" s="4"/>
      <c r="AG2" s="4"/>
      <c r="AH2" s="4"/>
      <c r="AI2" s="4"/>
      <c r="AJ2" s="4"/>
      <c r="AK2" s="4"/>
      <c r="AL2" s="4"/>
      <c r="AM2" s="4"/>
      <c r="AN2" s="4"/>
      <c r="AO2" s="4"/>
      <c r="AP2" s="4"/>
      <c r="AQ2" s="4"/>
      <c r="AR2" s="4"/>
      <c r="AS2" s="4"/>
    </row>
    <row r="3" spans="1:45" s="113" customFormat="1" ht="19" thickBot="1" x14ac:dyDescent="0.5">
      <c r="A3" s="252" t="s">
        <v>10</v>
      </c>
      <c r="B3" s="252"/>
      <c r="C3" s="112"/>
      <c r="D3" s="112"/>
      <c r="E3" s="204" t="s">
        <v>11</v>
      </c>
      <c r="F3" s="4"/>
      <c r="G3" s="4"/>
      <c r="H3" s="4"/>
      <c r="I3" s="4"/>
      <c r="J3" s="4"/>
      <c r="K3" s="4"/>
      <c r="L3" s="4"/>
      <c r="M3" s="4"/>
      <c r="N3" s="4"/>
      <c r="O3" s="4"/>
      <c r="P3" s="4"/>
      <c r="Q3" s="4"/>
      <c r="R3" s="4"/>
      <c r="S3" s="4"/>
      <c r="T3" s="4"/>
      <c r="U3" s="4"/>
      <c r="V3" s="237"/>
      <c r="W3" s="251"/>
      <c r="X3" s="251"/>
      <c r="Y3" s="4"/>
      <c r="Z3" s="4"/>
      <c r="AA3" s="4"/>
    </row>
    <row r="4" spans="1:45" s="118" customFormat="1" ht="15.5" thickTop="1" thickBot="1" x14ac:dyDescent="0.4">
      <c r="A4" s="136" t="s">
        <v>26</v>
      </c>
      <c r="B4" s="137"/>
      <c r="C4" s="136"/>
      <c r="D4" s="138"/>
      <c r="E4" s="138"/>
      <c r="F4" s="138"/>
      <c r="G4" s="138"/>
      <c r="H4" s="138"/>
      <c r="I4" s="138"/>
      <c r="J4" s="138"/>
      <c r="K4" s="138"/>
      <c r="L4" s="138"/>
      <c r="M4" s="139" t="s">
        <v>27</v>
      </c>
      <c r="N4" s="140"/>
      <c r="O4" s="140"/>
      <c r="P4" s="140"/>
      <c r="Q4" s="140"/>
      <c r="R4" s="140"/>
      <c r="S4" s="140"/>
      <c r="T4" s="141"/>
      <c r="U4" s="141"/>
      <c r="V4" s="142"/>
      <c r="W4" s="143" t="s">
        <v>28</v>
      </c>
      <c r="X4" s="144" t="s">
        <v>29</v>
      </c>
      <c r="Y4" s="145"/>
      <c r="Z4" s="145"/>
      <c r="AA4" s="226"/>
      <c r="AB4" s="227"/>
      <c r="AC4" s="146" t="s">
        <v>30</v>
      </c>
      <c r="AD4" s="147"/>
      <c r="AE4" s="147"/>
      <c r="AF4" s="147"/>
      <c r="AG4" s="147"/>
      <c r="AH4" s="147"/>
      <c r="AI4" s="147"/>
      <c r="AJ4" s="147"/>
      <c r="AK4" s="147"/>
      <c r="AL4" s="147"/>
      <c r="AM4" s="147"/>
      <c r="AN4" s="147"/>
      <c r="AO4" s="147"/>
      <c r="AP4" s="148" t="s">
        <v>31</v>
      </c>
      <c r="AQ4" s="149"/>
      <c r="AR4" s="150"/>
      <c r="AS4" s="150"/>
    </row>
    <row r="5" spans="1:45" ht="44" thickTop="1" x14ac:dyDescent="0.35">
      <c r="A5" s="151" t="s">
        <v>32</v>
      </c>
      <c r="B5" s="152" t="s">
        <v>33</v>
      </c>
      <c r="C5" s="153" t="s">
        <v>34</v>
      </c>
      <c r="D5" s="151" t="s">
        <v>35</v>
      </c>
      <c r="E5" s="153" t="s">
        <v>36</v>
      </c>
      <c r="F5" s="153" t="s">
        <v>37</v>
      </c>
      <c r="G5" s="154" t="s">
        <v>38</v>
      </c>
      <c r="H5" s="154" t="s">
        <v>39</v>
      </c>
      <c r="I5" s="154" t="s">
        <v>40</v>
      </c>
      <c r="J5" s="154" t="s">
        <v>41</v>
      </c>
      <c r="K5" s="154" t="s">
        <v>42</v>
      </c>
      <c r="L5" s="154" t="s">
        <v>43</v>
      </c>
      <c r="M5" s="155" t="s">
        <v>44</v>
      </c>
      <c r="N5" s="155" t="s">
        <v>45</v>
      </c>
      <c r="O5" s="154" t="s">
        <v>187</v>
      </c>
      <c r="P5" s="154" t="s">
        <v>46</v>
      </c>
      <c r="Q5" s="154" t="s">
        <v>47</v>
      </c>
      <c r="R5" s="154" t="s">
        <v>48</v>
      </c>
      <c r="S5" s="154" t="s">
        <v>49</v>
      </c>
      <c r="T5" s="154" t="s">
        <v>189</v>
      </c>
      <c r="U5" s="154" t="s">
        <v>186</v>
      </c>
      <c r="V5" s="151" t="s">
        <v>190</v>
      </c>
      <c r="W5" s="151" t="s">
        <v>50</v>
      </c>
      <c r="X5" s="152" t="s">
        <v>51</v>
      </c>
      <c r="Y5" s="152" t="s">
        <v>52</v>
      </c>
      <c r="Z5" s="152" t="s">
        <v>195</v>
      </c>
      <c r="AA5" s="152" t="s">
        <v>53</v>
      </c>
      <c r="AB5" s="152" t="s">
        <v>54</v>
      </c>
      <c r="AC5" s="152" t="s">
        <v>55</v>
      </c>
      <c r="AD5" s="152" t="s">
        <v>56</v>
      </c>
      <c r="AE5" s="152" t="s">
        <v>57</v>
      </c>
      <c r="AF5" s="152" t="s">
        <v>58</v>
      </c>
      <c r="AG5" s="152" t="s">
        <v>59</v>
      </c>
      <c r="AH5" s="152" t="s">
        <v>60</v>
      </c>
      <c r="AI5" s="152" t="s">
        <v>61</v>
      </c>
      <c r="AJ5" s="152" t="s">
        <v>62</v>
      </c>
      <c r="AK5" s="152" t="s">
        <v>63</v>
      </c>
      <c r="AL5" s="152" t="s">
        <v>64</v>
      </c>
      <c r="AM5" s="152" t="s">
        <v>65</v>
      </c>
      <c r="AN5" s="152" t="s">
        <v>66</v>
      </c>
      <c r="AO5" s="152" t="s">
        <v>188</v>
      </c>
      <c r="AP5" s="152" t="s">
        <v>67</v>
      </c>
      <c r="AQ5" s="152" t="s">
        <v>68</v>
      </c>
      <c r="AR5" s="152" t="s">
        <v>69</v>
      </c>
      <c r="AS5" s="156" t="s">
        <v>70</v>
      </c>
    </row>
    <row r="6" spans="1:45" x14ac:dyDescent="0.35">
      <c r="A6" s="8"/>
      <c r="B6" s="9"/>
      <c r="C6" s="12"/>
      <c r="D6" s="10"/>
      <c r="E6" s="11"/>
      <c r="F6" s="11"/>
      <c r="G6" s="11"/>
      <c r="H6" s="11"/>
      <c r="I6" s="11"/>
      <c r="J6" s="11"/>
      <c r="K6" s="11"/>
      <c r="L6" s="205" t="str">
        <f t="shared" ref="L6:L69" si="0">IF(COUNTIF(F6:K6, "Yes")&gt;0, "No", "Yes")</f>
        <v>Yes</v>
      </c>
      <c r="M6" s="12"/>
      <c r="N6" s="12"/>
      <c r="O6" s="233" t="str">
        <f>IF(Outcomes!M6="","",IF(AND(Outcomes!M6&lt;='County Names to hide (2)'!$D$2,IF(Outcomes!N6="",'County Names to hide (2)'!$D$2,Outcomes!N6)&gt;='County Names to hide (2)'!$C$2),"Yes","No"))</f>
        <v/>
      </c>
      <c r="P6" s="12"/>
      <c r="Q6" s="12"/>
      <c r="R6" s="12"/>
      <c r="S6" s="12"/>
      <c r="T6" s="206" t="str">
        <f>IF(Outcomes!M6="","",IF(AND(Outcomes!N6&lt;&gt;"",Outcomes!N6&lt;'County Names to hide (2)'!$C$2),0,ROUND((MIN(IF(Outcomes!N6="",'County Names to hide (2)'!$D$2,Outcomes!N6),'County Names to hide (2)'!$D$2)-Outcomes!M6)/30,1)))</f>
        <v/>
      </c>
      <c r="U6" s="206" t="str">
        <f>IF(Outcomes!C6="","",DATEDIF(Outcomes!C6,'County Names to hide (2)'!$D$2,"m"))</f>
        <v/>
      </c>
      <c r="V6" s="10"/>
      <c r="W6" s="14"/>
      <c r="X6" s="13"/>
      <c r="Y6" s="13"/>
      <c r="Z6" s="13"/>
      <c r="AA6" s="13"/>
      <c r="AB6" s="13"/>
      <c r="AC6" s="13"/>
      <c r="AD6" s="13"/>
      <c r="AE6" s="13"/>
      <c r="AF6" s="13"/>
      <c r="AG6" s="13"/>
      <c r="AH6" s="13"/>
      <c r="AI6" s="13"/>
      <c r="AJ6" s="13"/>
      <c r="AK6" s="13"/>
      <c r="AL6" s="13"/>
      <c r="AM6" s="13"/>
      <c r="AN6" s="13"/>
      <c r="AO6" s="207" t="str">
        <f t="shared" ref="AO6:AO69" si="1">IF(U6="", "",
 IF(U6&lt;=4, "",
  _xlfn.LET(
   _xlpm.missing, _xlfn.TEXTJOIN(", ", TRUE,
     IF(U6&gt;=5, IF(AC6&lt;&gt;"Yes", "Missing 4mo", ""), ""),
     IF(U6&gt;=12, IF(AF6&lt;&gt;"Yes", "Missing 10mo", ""), ""),
     IF(U6&gt;=19, IF(AI6&lt;&gt;"Yes", "Missing 18mo", ""), ""),
     IF(U6&gt;=25, IF(AL2&lt;&gt;"Yes", "Missing 24mo", ""), "")
   ),
   IF(_xlpm.missing="", "Up to Date", _xlpm.missing)
  )
 )
)</f>
        <v/>
      </c>
      <c r="AP6" s="207" t="str">
        <f t="shared" ref="AP6:AP69" si="2">IF(T6="", "", IF(T6&gt;=3, "yes", "no"))</f>
        <v/>
      </c>
      <c r="AQ6" s="158"/>
      <c r="AR6" s="13"/>
      <c r="AS6"/>
    </row>
    <row r="7" spans="1:45" x14ac:dyDescent="0.35">
      <c r="A7" s="16"/>
      <c r="B7" s="17"/>
      <c r="C7" s="20"/>
      <c r="D7" s="18"/>
      <c r="E7" s="19"/>
      <c r="F7" s="19"/>
      <c r="G7" s="19"/>
      <c r="H7" s="19"/>
      <c r="I7" s="19"/>
      <c r="J7" s="19"/>
      <c r="K7" s="19"/>
      <c r="L7" s="205" t="str">
        <f t="shared" si="0"/>
        <v>Yes</v>
      </c>
      <c r="M7" s="20"/>
      <c r="N7" s="20"/>
      <c r="O7" s="233" t="str">
        <f>IF(Outcomes!M7="","",IF(AND(Outcomes!M7&lt;='County Names to hide (2)'!$D$2,IF(Outcomes!N7="",'County Names to hide (2)'!$D$2,Outcomes!N7)&gt;='County Names to hide (2)'!$C$2),"Yes","No"))</f>
        <v/>
      </c>
      <c r="P7" s="20"/>
      <c r="Q7" s="20"/>
      <c r="R7" s="20"/>
      <c r="S7" s="20"/>
      <c r="T7" s="206" t="str">
        <f>IF(Outcomes!M7="","",
   IF(AND(Outcomes!N7&lt;&gt;"",Outcomes!N7&lt;'County Names to hide'!$C$2),0,
      ROUND((MIN(IF(Outcomes!N7="", 'County Names to hide'!$D$2, Outcomes!N7),'County Names to hide'!$D$2)-Outcomes!M6)/30,1)))</f>
        <v/>
      </c>
      <c r="U7" s="206" t="str">
        <f>IF(Outcomes!C7="", "", DATEDIF(Outcomes!C7, 'County Names to hide'!$D$2, "m"))</f>
        <v/>
      </c>
      <c r="V7" s="18"/>
      <c r="W7" s="22"/>
      <c r="X7" s="21"/>
      <c r="Y7" s="21"/>
      <c r="Z7" s="21"/>
      <c r="AA7" s="21"/>
      <c r="AB7" s="21"/>
      <c r="AC7" s="21"/>
      <c r="AD7" s="21"/>
      <c r="AE7" s="21"/>
      <c r="AF7" s="21"/>
      <c r="AG7" s="21"/>
      <c r="AH7" s="21"/>
      <c r="AI7" s="21"/>
      <c r="AJ7" s="21"/>
      <c r="AK7" s="21"/>
      <c r="AL7" s="21"/>
      <c r="AM7" s="21"/>
      <c r="AN7" s="21"/>
      <c r="AO7" s="207" t="str">
        <f t="shared" si="1"/>
        <v/>
      </c>
      <c r="AP7" s="207" t="str">
        <f t="shared" si="2"/>
        <v/>
      </c>
      <c r="AQ7" s="21"/>
      <c r="AR7" s="21"/>
      <c r="AS7" s="23"/>
    </row>
    <row r="8" spans="1:45" x14ac:dyDescent="0.35">
      <c r="A8" s="24"/>
      <c r="B8" s="9"/>
      <c r="C8" s="12"/>
      <c r="D8" s="10"/>
      <c r="E8" s="11"/>
      <c r="F8" s="11"/>
      <c r="G8" s="11"/>
      <c r="H8" s="11"/>
      <c r="I8" s="11"/>
      <c r="J8" s="11"/>
      <c r="K8" s="11"/>
      <c r="L8" s="205" t="str">
        <f>IF(COUNTIF(F8:K8, "Yes")&gt;0, "No", "Yes")</f>
        <v>Yes</v>
      </c>
      <c r="M8" s="12"/>
      <c r="N8" s="12"/>
      <c r="O8" s="233" t="str">
        <f>IF(Outcomes!M8="","",IF(AND(Outcomes!M8&lt;='County Names to hide (2)'!$D$2,IF(Outcomes!N8="",'County Names to hide (2)'!$D$2,Outcomes!N8)&gt;='County Names to hide (2)'!$C$2),"Yes","No"))</f>
        <v/>
      </c>
      <c r="P8" s="12"/>
      <c r="Q8" s="12"/>
      <c r="R8" s="12"/>
      <c r="S8" s="12"/>
      <c r="T8" s="206" t="str">
        <f>IF(Outcomes!M8="","",
   IF(AND(Outcomes!N8&lt;&gt;"",Outcomes!N8&lt;'County Names to hide'!$C$2),0,
      ROUND((MIN(IF(Outcomes!N8="", 'County Names to hide'!$D$2, Outcomes!N8),'County Names to hide'!$D$2)-Outcomes!M7)/30,1)))</f>
        <v/>
      </c>
      <c r="U8" s="206" t="str">
        <f>IF(Outcomes!C8="", "", DATEDIF(Outcomes!C8, 'County Names to hide'!$D$2, "m"))</f>
        <v/>
      </c>
      <c r="V8" s="10"/>
      <c r="W8" s="14"/>
      <c r="X8" s="13"/>
      <c r="Y8" s="13"/>
      <c r="Z8" s="13"/>
      <c r="AA8" s="13"/>
      <c r="AB8" s="13"/>
      <c r="AC8" s="13"/>
      <c r="AD8" s="13"/>
      <c r="AE8" s="13"/>
      <c r="AF8" s="13"/>
      <c r="AG8" s="13"/>
      <c r="AH8" s="13"/>
      <c r="AI8" s="13"/>
      <c r="AJ8" s="13"/>
      <c r="AK8" s="13"/>
      <c r="AL8" s="13"/>
      <c r="AM8" s="13"/>
      <c r="AN8" s="13"/>
      <c r="AO8" s="207" t="str">
        <f t="shared" si="1"/>
        <v/>
      </c>
      <c r="AP8" s="207" t="str">
        <f t="shared" si="2"/>
        <v/>
      </c>
      <c r="AQ8" s="157"/>
      <c r="AR8" s="13"/>
      <c r="AS8" s="15"/>
    </row>
    <row r="9" spans="1:45" x14ac:dyDescent="0.35">
      <c r="A9" s="16"/>
      <c r="B9" s="17"/>
      <c r="C9" s="20"/>
      <c r="D9" s="18"/>
      <c r="E9" s="19"/>
      <c r="F9" s="19"/>
      <c r="G9" s="19"/>
      <c r="H9" s="19"/>
      <c r="I9" s="19"/>
      <c r="J9" s="19"/>
      <c r="K9" s="19"/>
      <c r="L9" s="205" t="str">
        <f t="shared" si="0"/>
        <v>Yes</v>
      </c>
      <c r="M9" s="36"/>
      <c r="N9" s="20"/>
      <c r="O9" s="233" t="str">
        <f>IF(Outcomes!M9="","",IF(AND(Outcomes!M9&lt;='County Names to hide (2)'!$D$2,IF(Outcomes!N9="",'County Names to hide (2)'!$D$2,Outcomes!N9)&gt;='County Names to hide (2)'!$C$2),"Yes","No"))</f>
        <v/>
      </c>
      <c r="P9" s="20"/>
      <c r="Q9" s="20"/>
      <c r="R9" s="20"/>
      <c r="S9" s="20"/>
      <c r="T9" s="206" t="str">
        <f>IF(Outcomes!M9="","",
   IF(AND(Outcomes!N9&lt;&gt;"",Outcomes!N9&lt;'County Names to hide'!$C$2),0,
      ROUND((MIN(IF(Outcomes!N9="", 'County Names to hide'!$D$2, Outcomes!N9),'County Names to hide'!$D$2)-Outcomes!M8)/30,1)))</f>
        <v/>
      </c>
      <c r="U9" s="206" t="str">
        <f>IF(Outcomes!C9="", "", DATEDIF(Outcomes!C9, 'County Names to hide'!$D$2, "m"))</f>
        <v/>
      </c>
      <c r="V9" s="18"/>
      <c r="W9" s="22"/>
      <c r="X9" s="21"/>
      <c r="Y9" s="21"/>
      <c r="Z9" s="21"/>
      <c r="AA9" s="21"/>
      <c r="AB9" s="21"/>
      <c r="AC9" s="21"/>
      <c r="AD9" s="21"/>
      <c r="AE9" s="21"/>
      <c r="AF9" s="21"/>
      <c r="AG9" s="21"/>
      <c r="AH9" s="21"/>
      <c r="AI9" s="21"/>
      <c r="AJ9" s="21"/>
      <c r="AK9" s="21"/>
      <c r="AL9" s="21"/>
      <c r="AM9" s="21"/>
      <c r="AN9" s="21"/>
      <c r="AO9" s="207" t="str">
        <f t="shared" si="1"/>
        <v/>
      </c>
      <c r="AP9" s="207" t="str">
        <f t="shared" si="2"/>
        <v/>
      </c>
      <c r="AQ9" s="21"/>
      <c r="AR9" s="21"/>
      <c r="AS9" s="23"/>
    </row>
    <row r="10" spans="1:45" x14ac:dyDescent="0.35">
      <c r="A10" s="24"/>
      <c r="B10" s="9"/>
      <c r="C10" s="12"/>
      <c r="D10" s="10"/>
      <c r="E10" s="11"/>
      <c r="F10" s="11"/>
      <c r="G10" s="11"/>
      <c r="H10" s="11"/>
      <c r="I10" s="11"/>
      <c r="J10" s="11"/>
      <c r="K10" s="11"/>
      <c r="L10" s="205" t="str">
        <f t="shared" si="0"/>
        <v>Yes</v>
      </c>
      <c r="M10" s="12"/>
      <c r="N10" s="12"/>
      <c r="O10" s="233" t="str">
        <f>IF(Outcomes!M10="","",IF(AND(Outcomes!M10&lt;='County Names to hide (2)'!$D$2,IF(Outcomes!N10="",'County Names to hide (2)'!$D$2,Outcomes!N10)&gt;='County Names to hide (2)'!$C$2),"Yes","No"))</f>
        <v/>
      </c>
      <c r="P10" s="12"/>
      <c r="Q10" s="12"/>
      <c r="R10" s="12"/>
      <c r="S10" s="12"/>
      <c r="T10" s="206" t="str">
        <f>IF(Outcomes!M10="","",
   IF(AND(Outcomes!N10&lt;&gt;"",Outcomes!N10&lt;'County Names to hide'!$C$2),0,
      ROUND((MIN(IF(Outcomes!N10="", 'County Names to hide'!$D$2, Outcomes!N10),'County Names to hide'!$D$2)-Outcomes!M9)/30,1)))</f>
        <v/>
      </c>
      <c r="U10" s="206" t="str">
        <f>IF(Outcomes!C10="", "", DATEDIF(Outcomes!C10, 'County Names to hide'!$D$2, "m"))</f>
        <v/>
      </c>
      <c r="V10" s="10"/>
      <c r="W10" s="14"/>
      <c r="X10" s="13"/>
      <c r="Y10" s="13"/>
      <c r="Z10" s="13"/>
      <c r="AA10" s="13"/>
      <c r="AB10" s="13"/>
      <c r="AC10" s="13"/>
      <c r="AD10" s="13"/>
      <c r="AE10" s="13"/>
      <c r="AF10" s="13"/>
      <c r="AG10" s="13"/>
      <c r="AH10" s="13"/>
      <c r="AI10" s="13"/>
      <c r="AJ10" s="13"/>
      <c r="AK10" s="13"/>
      <c r="AL10" s="13"/>
      <c r="AM10" s="13"/>
      <c r="AN10" s="13"/>
      <c r="AO10" s="207" t="str">
        <f t="shared" si="1"/>
        <v/>
      </c>
      <c r="AP10" s="207" t="str">
        <f t="shared" si="2"/>
        <v/>
      </c>
      <c r="AQ10" s="13"/>
      <c r="AR10" s="13"/>
      <c r="AS10" s="15"/>
    </row>
    <row r="11" spans="1:45" x14ac:dyDescent="0.35">
      <c r="A11" s="16"/>
      <c r="B11" s="17"/>
      <c r="C11" s="20"/>
      <c r="D11" s="18"/>
      <c r="E11" s="19"/>
      <c r="F11" s="19"/>
      <c r="G11" s="19"/>
      <c r="H11" s="19"/>
      <c r="I11" s="19"/>
      <c r="J11" s="19"/>
      <c r="K11" s="19"/>
      <c r="L11" s="205" t="str">
        <f t="shared" si="0"/>
        <v>Yes</v>
      </c>
      <c r="M11" s="20"/>
      <c r="N11" s="20"/>
      <c r="O11" s="233" t="str">
        <f>IF(Outcomes!M11="","",IF(AND(Outcomes!M11&lt;='County Names to hide (2)'!$D$2,IF(Outcomes!N11="",'County Names to hide (2)'!$D$2,Outcomes!N11)&gt;='County Names to hide (2)'!$C$2),"Yes","No"))</f>
        <v/>
      </c>
      <c r="P11" s="20"/>
      <c r="Q11" s="20"/>
      <c r="R11" s="20"/>
      <c r="S11" s="20"/>
      <c r="T11" s="206" t="str">
        <f>IF(Outcomes!M11="","",
   IF(AND(Outcomes!N11&lt;&gt;"",Outcomes!N11&lt;'County Names to hide'!$C$2),0,
      ROUND((MIN(IF(Outcomes!N11="", 'County Names to hide'!$D$2, Outcomes!N11),'County Names to hide'!$D$2)-Outcomes!M10)/30,1)))</f>
        <v/>
      </c>
      <c r="U11" s="206" t="str">
        <f>IF(Outcomes!C11="", "", DATEDIF(Outcomes!C11, 'County Names to hide'!$D$2, "m"))</f>
        <v/>
      </c>
      <c r="V11" s="18"/>
      <c r="W11" s="22"/>
      <c r="X11" s="21"/>
      <c r="Y11" s="21"/>
      <c r="Z11" s="21"/>
      <c r="AA11" s="21"/>
      <c r="AB11" s="21"/>
      <c r="AC11" s="21"/>
      <c r="AD11" s="21"/>
      <c r="AE11" s="21"/>
      <c r="AF11" s="21"/>
      <c r="AG11" s="21"/>
      <c r="AH11" s="21"/>
      <c r="AI11" s="21"/>
      <c r="AJ11" s="21"/>
      <c r="AK11" s="21"/>
      <c r="AL11" s="21"/>
      <c r="AM11" s="21"/>
      <c r="AN11" s="21"/>
      <c r="AO11" s="207" t="str">
        <f t="shared" si="1"/>
        <v/>
      </c>
      <c r="AP11" s="207" t="str">
        <f t="shared" si="2"/>
        <v/>
      </c>
      <c r="AQ11" s="21"/>
      <c r="AR11" s="21"/>
      <c r="AS11" s="23"/>
    </row>
    <row r="12" spans="1:45" x14ac:dyDescent="0.35">
      <c r="A12" s="24"/>
      <c r="B12" s="9"/>
      <c r="C12" s="12"/>
      <c r="D12" s="10"/>
      <c r="E12" s="11"/>
      <c r="F12" s="11"/>
      <c r="G12" s="11"/>
      <c r="H12" s="11"/>
      <c r="I12" s="11"/>
      <c r="J12" s="11"/>
      <c r="K12" s="11"/>
      <c r="L12" s="205" t="str">
        <f t="shared" si="0"/>
        <v>Yes</v>
      </c>
      <c r="M12" s="12"/>
      <c r="N12" s="12"/>
      <c r="O12" s="233" t="str">
        <f>IF(Outcomes!M12="","",IF(AND(Outcomes!M12&lt;='County Names to hide (2)'!$D$2,IF(Outcomes!N12="",'County Names to hide (2)'!$D$2,Outcomes!N12)&gt;='County Names to hide (2)'!$C$2),"Yes","No"))</f>
        <v/>
      </c>
      <c r="P12" s="12"/>
      <c r="Q12" s="12"/>
      <c r="R12" s="12"/>
      <c r="S12" s="12"/>
      <c r="T12" s="206" t="str">
        <f>IF(Outcomes!M12="","",
   IF(AND(Outcomes!N12&lt;&gt;"",Outcomes!N12&lt;'County Names to hide'!$C$2),0,
      ROUND((MIN(IF(Outcomes!N12="", 'County Names to hide'!$D$2, Outcomes!N12),'County Names to hide'!$D$2)-Outcomes!M11)/30,1)))</f>
        <v/>
      </c>
      <c r="U12" s="206" t="str">
        <f>IF(Outcomes!C12="", "", DATEDIF(Outcomes!C12, 'County Names to hide'!$D$2, "m"))</f>
        <v/>
      </c>
      <c r="V12" s="10"/>
      <c r="W12" s="14"/>
      <c r="X12" s="13"/>
      <c r="Y12" s="13"/>
      <c r="Z12" s="13"/>
      <c r="AA12" s="13"/>
      <c r="AB12" s="13"/>
      <c r="AC12" s="13"/>
      <c r="AD12" s="13"/>
      <c r="AE12" s="13"/>
      <c r="AF12" s="13"/>
      <c r="AG12" s="13"/>
      <c r="AH12" s="13"/>
      <c r="AI12" s="13"/>
      <c r="AJ12" s="13"/>
      <c r="AK12" s="13"/>
      <c r="AL12" s="13"/>
      <c r="AM12" s="13"/>
      <c r="AN12" s="13"/>
      <c r="AO12" s="207" t="str">
        <f t="shared" si="1"/>
        <v/>
      </c>
      <c r="AP12" s="207" t="str">
        <f t="shared" si="2"/>
        <v/>
      </c>
      <c r="AQ12" s="13"/>
      <c r="AR12" s="13"/>
      <c r="AS12" s="15"/>
    </row>
    <row r="13" spans="1:45" x14ac:dyDescent="0.35">
      <c r="A13" s="16"/>
      <c r="B13" s="17"/>
      <c r="C13" s="20"/>
      <c r="D13" s="18"/>
      <c r="E13" s="19"/>
      <c r="F13" s="19"/>
      <c r="G13" s="19"/>
      <c r="H13" s="19"/>
      <c r="I13" s="19"/>
      <c r="J13" s="19"/>
      <c r="K13" s="19"/>
      <c r="L13" s="205" t="str">
        <f t="shared" si="0"/>
        <v>Yes</v>
      </c>
      <c r="M13" s="20"/>
      <c r="N13" s="20"/>
      <c r="O13" s="233" t="str">
        <f>IF(Outcomes!M13="","",IF(AND(Outcomes!M13&lt;='County Names to hide (2)'!$D$2,IF(Outcomes!N13="",'County Names to hide (2)'!$D$2,Outcomes!N13)&gt;='County Names to hide (2)'!$C$2),"Yes","No"))</f>
        <v/>
      </c>
      <c r="P13" s="20"/>
      <c r="Q13" s="20"/>
      <c r="R13" s="20"/>
      <c r="S13" s="20"/>
      <c r="T13" s="206" t="str">
        <f>IF(Outcomes!M13="","",
   IF(AND(Outcomes!N13&lt;&gt;"",Outcomes!N13&lt;'County Names to hide'!$C$2),0,
      ROUND((MIN(IF(Outcomes!N13="", 'County Names to hide'!$D$2, Outcomes!N13),'County Names to hide'!$D$2)-Outcomes!M12)/30,1)))</f>
        <v/>
      </c>
      <c r="U13" s="206" t="str">
        <f>IF(Outcomes!C13="", "", DATEDIF(Outcomes!C13, 'County Names to hide'!$D$2, "m"))</f>
        <v/>
      </c>
      <c r="V13" s="18"/>
      <c r="W13" s="22"/>
      <c r="X13" s="21"/>
      <c r="Y13" s="21"/>
      <c r="Z13" s="21"/>
      <c r="AA13" s="21"/>
      <c r="AB13" s="21"/>
      <c r="AC13" s="21"/>
      <c r="AD13" s="21"/>
      <c r="AE13" s="21"/>
      <c r="AF13" s="21"/>
      <c r="AG13" s="21"/>
      <c r="AH13" s="21"/>
      <c r="AI13" s="21"/>
      <c r="AJ13" s="21"/>
      <c r="AK13" s="21"/>
      <c r="AL13" s="21"/>
      <c r="AM13" s="21"/>
      <c r="AN13" s="21"/>
      <c r="AO13" s="207" t="str">
        <f t="shared" si="1"/>
        <v/>
      </c>
      <c r="AP13" s="207" t="str">
        <f t="shared" si="2"/>
        <v/>
      </c>
      <c r="AQ13" s="21"/>
      <c r="AR13" s="21"/>
      <c r="AS13" s="23"/>
    </row>
    <row r="14" spans="1:45" x14ac:dyDescent="0.35">
      <c r="A14" s="24"/>
      <c r="B14" s="9"/>
      <c r="C14" s="12"/>
      <c r="D14" s="10"/>
      <c r="E14" s="11"/>
      <c r="F14" s="11"/>
      <c r="G14" s="11"/>
      <c r="H14" s="11"/>
      <c r="I14" s="11"/>
      <c r="J14" s="11"/>
      <c r="K14" s="11"/>
      <c r="L14" s="205" t="str">
        <f t="shared" si="0"/>
        <v>Yes</v>
      </c>
      <c r="M14" s="12"/>
      <c r="N14" s="12"/>
      <c r="O14" s="233" t="str">
        <f>IF(Outcomes!M14="","",IF(AND(Outcomes!M14&lt;='County Names to hide (2)'!$D$2,IF(Outcomes!N14="",'County Names to hide (2)'!$D$2,Outcomes!N14)&gt;='County Names to hide (2)'!$C$2),"Yes","No"))</f>
        <v/>
      </c>
      <c r="P14" s="12"/>
      <c r="Q14" s="12"/>
      <c r="R14" s="12"/>
      <c r="S14" s="12"/>
      <c r="T14" s="206" t="str">
        <f>IF(Outcomes!M14="","",
   IF(AND(Outcomes!N14&lt;&gt;"",Outcomes!N14&lt;'County Names to hide'!$C$2),0,
      ROUND((MIN(IF(Outcomes!N14="", 'County Names to hide'!$D$2, Outcomes!N14),'County Names to hide'!$D$2)-Outcomes!M13)/30,1)))</f>
        <v/>
      </c>
      <c r="U14" s="206" t="str">
        <f>IF(Outcomes!C14="", "", DATEDIF(Outcomes!C14, 'County Names to hide'!$D$2, "m"))</f>
        <v/>
      </c>
      <c r="V14" s="10"/>
      <c r="W14" s="14"/>
      <c r="X14" s="13"/>
      <c r="Y14" s="13"/>
      <c r="Z14" s="13"/>
      <c r="AA14" s="13"/>
      <c r="AB14" s="13"/>
      <c r="AC14" s="13"/>
      <c r="AD14" s="13"/>
      <c r="AE14" s="13"/>
      <c r="AF14" s="13"/>
      <c r="AG14" s="13"/>
      <c r="AH14" s="13"/>
      <c r="AI14" s="13"/>
      <c r="AJ14" s="13"/>
      <c r="AK14" s="13"/>
      <c r="AL14" s="13"/>
      <c r="AM14" s="13"/>
      <c r="AN14" s="13"/>
      <c r="AO14" s="207" t="str">
        <f t="shared" si="1"/>
        <v/>
      </c>
      <c r="AP14" s="207" t="str">
        <f t="shared" si="2"/>
        <v/>
      </c>
      <c r="AQ14" s="13"/>
      <c r="AR14" s="13"/>
      <c r="AS14" s="15"/>
    </row>
    <row r="15" spans="1:45" x14ac:dyDescent="0.35">
      <c r="A15" s="16"/>
      <c r="B15" s="17"/>
      <c r="C15" s="20"/>
      <c r="D15" s="18"/>
      <c r="E15" s="19"/>
      <c r="F15" s="19"/>
      <c r="G15" s="19"/>
      <c r="H15" s="19"/>
      <c r="I15" s="19"/>
      <c r="J15" s="19"/>
      <c r="K15" s="19"/>
      <c r="L15" s="205" t="str">
        <f t="shared" si="0"/>
        <v>Yes</v>
      </c>
      <c r="M15" s="20"/>
      <c r="N15" s="20"/>
      <c r="O15" s="233" t="str">
        <f>IF(Outcomes!M15="","",IF(AND(Outcomes!M15&lt;='County Names to hide (2)'!$D$2,IF(Outcomes!N15="",'County Names to hide (2)'!$D$2,Outcomes!N15)&gt;='County Names to hide (2)'!$C$2),"Yes","No"))</f>
        <v/>
      </c>
      <c r="P15" s="20"/>
      <c r="Q15" s="20"/>
      <c r="R15" s="20"/>
      <c r="S15" s="20"/>
      <c r="T15" s="206" t="str">
        <f>IF(Outcomes!M15="","",
   IF(AND(Outcomes!N15&lt;&gt;"",Outcomes!N15&lt;'County Names to hide'!$C$2),0,
      ROUND((MIN(IF(Outcomes!N15="", 'County Names to hide'!$D$2, Outcomes!N15),'County Names to hide'!$D$2)-Outcomes!M14)/30,1)))</f>
        <v/>
      </c>
      <c r="U15" s="206" t="str">
        <f>IF(Outcomes!C15="", "", DATEDIF(Outcomes!C15, 'County Names to hide'!$D$2, "m"))</f>
        <v/>
      </c>
      <c r="V15" s="18"/>
      <c r="W15" s="22"/>
      <c r="X15" s="21"/>
      <c r="Y15" s="21"/>
      <c r="Z15" s="21"/>
      <c r="AA15" s="21"/>
      <c r="AB15" s="21"/>
      <c r="AC15" s="21"/>
      <c r="AD15" s="21"/>
      <c r="AE15" s="21"/>
      <c r="AF15" s="21"/>
      <c r="AG15" s="21"/>
      <c r="AH15" s="21"/>
      <c r="AI15" s="21"/>
      <c r="AJ15" s="21"/>
      <c r="AK15" s="21"/>
      <c r="AL15" s="21"/>
      <c r="AM15" s="21"/>
      <c r="AN15" s="21"/>
      <c r="AO15" s="207" t="str">
        <f t="shared" si="1"/>
        <v/>
      </c>
      <c r="AP15" s="207" t="str">
        <f t="shared" si="2"/>
        <v/>
      </c>
      <c r="AQ15" s="21"/>
      <c r="AR15" s="21"/>
      <c r="AS15" s="23"/>
    </row>
    <row r="16" spans="1:45" x14ac:dyDescent="0.35">
      <c r="A16" s="24"/>
      <c r="B16" s="9"/>
      <c r="C16" s="12"/>
      <c r="D16" s="10"/>
      <c r="E16" s="11"/>
      <c r="F16" s="11"/>
      <c r="G16" s="11"/>
      <c r="H16" s="11"/>
      <c r="I16" s="11"/>
      <c r="J16" s="11"/>
      <c r="K16" s="11"/>
      <c r="L16" s="205" t="str">
        <f t="shared" si="0"/>
        <v>Yes</v>
      </c>
      <c r="M16" s="12"/>
      <c r="N16" s="12"/>
      <c r="O16" s="233" t="str">
        <f>IF(Outcomes!M16="","",IF(AND(Outcomes!M16&lt;='County Names to hide (2)'!$D$2,IF(Outcomes!N16="",'County Names to hide (2)'!$D$2,Outcomes!N16)&gt;='County Names to hide (2)'!$C$2),"Yes","No"))</f>
        <v/>
      </c>
      <c r="P16" s="12"/>
      <c r="Q16" s="12"/>
      <c r="R16" s="12"/>
      <c r="S16" s="12"/>
      <c r="T16" s="206" t="str">
        <f>IF(Outcomes!M16="","",
   IF(AND(Outcomes!N16&lt;&gt;"",Outcomes!N16&lt;'County Names to hide'!$C$2),0,
      ROUND((MIN(IF(Outcomes!N16="", 'County Names to hide'!$D$2, Outcomes!N16),'County Names to hide'!$D$2)-Outcomes!M15)/30,1)))</f>
        <v/>
      </c>
      <c r="U16" s="206" t="str">
        <f>IF(Outcomes!C16="", "", DATEDIF(Outcomes!C16, 'County Names to hide'!$D$2, "m"))</f>
        <v/>
      </c>
      <c r="V16" s="10"/>
      <c r="W16" s="14"/>
      <c r="X16" s="13"/>
      <c r="Y16" s="13"/>
      <c r="Z16" s="13"/>
      <c r="AA16" s="13"/>
      <c r="AB16" s="13"/>
      <c r="AC16" s="13"/>
      <c r="AD16" s="13"/>
      <c r="AE16" s="13"/>
      <c r="AF16" s="13"/>
      <c r="AG16" s="13"/>
      <c r="AH16" s="13"/>
      <c r="AI16" s="13"/>
      <c r="AJ16" s="13"/>
      <c r="AK16" s="13"/>
      <c r="AL16" s="13"/>
      <c r="AM16" s="13"/>
      <c r="AN16" s="13"/>
      <c r="AO16" s="207" t="str">
        <f t="shared" si="1"/>
        <v/>
      </c>
      <c r="AP16" s="207" t="str">
        <f t="shared" si="2"/>
        <v/>
      </c>
      <c r="AQ16" s="13"/>
      <c r="AR16" s="13"/>
      <c r="AS16" s="15"/>
    </row>
    <row r="17" spans="1:45" x14ac:dyDescent="0.35">
      <c r="A17" s="16"/>
      <c r="B17" s="17"/>
      <c r="C17" s="20"/>
      <c r="D17" s="18"/>
      <c r="E17" s="19"/>
      <c r="F17" s="19"/>
      <c r="G17" s="19"/>
      <c r="H17" s="19"/>
      <c r="I17" s="19"/>
      <c r="J17" s="19"/>
      <c r="K17" s="19"/>
      <c r="L17" s="205" t="str">
        <f t="shared" si="0"/>
        <v>Yes</v>
      </c>
      <c r="M17" s="20"/>
      <c r="N17" s="20"/>
      <c r="O17" s="233" t="str">
        <f>IF(Outcomes!M17="","",IF(AND(Outcomes!M17&lt;='County Names to hide (2)'!$D$2,IF(Outcomes!N17="",'County Names to hide (2)'!$D$2,Outcomes!N17)&gt;='County Names to hide (2)'!$C$2),"Yes","No"))</f>
        <v/>
      </c>
      <c r="P17" s="20"/>
      <c r="Q17" s="20"/>
      <c r="R17" s="20"/>
      <c r="S17" s="20"/>
      <c r="T17" s="206" t="str">
        <f>IF(Outcomes!M17="","",
   IF(AND(Outcomes!N17&lt;&gt;"",Outcomes!N17&lt;'County Names to hide'!$C$2),0,
      ROUND((MIN(IF(Outcomes!N17="", 'County Names to hide'!$D$2, Outcomes!N17),'County Names to hide'!$D$2)-Outcomes!M16)/30,1)))</f>
        <v/>
      </c>
      <c r="U17" s="206" t="str">
        <f>IF(Outcomes!C17="", "", DATEDIF(Outcomes!C17, 'County Names to hide'!$D$2, "m"))</f>
        <v/>
      </c>
      <c r="V17" s="18"/>
      <c r="W17" s="22"/>
      <c r="X17" s="21"/>
      <c r="Y17" s="21"/>
      <c r="Z17" s="21"/>
      <c r="AA17" s="21"/>
      <c r="AB17" s="21"/>
      <c r="AC17" s="21"/>
      <c r="AD17" s="21"/>
      <c r="AE17" s="21"/>
      <c r="AF17" s="21"/>
      <c r="AG17" s="21"/>
      <c r="AH17" s="21"/>
      <c r="AI17" s="21"/>
      <c r="AJ17" s="21"/>
      <c r="AK17" s="21"/>
      <c r="AL17" s="21"/>
      <c r="AM17" s="21"/>
      <c r="AN17" s="21"/>
      <c r="AO17" s="207" t="str">
        <f t="shared" si="1"/>
        <v/>
      </c>
      <c r="AP17" s="207" t="str">
        <f t="shared" si="2"/>
        <v/>
      </c>
      <c r="AQ17" s="21"/>
      <c r="AR17" s="21"/>
      <c r="AS17" s="23"/>
    </row>
    <row r="18" spans="1:45" x14ac:dyDescent="0.35">
      <c r="A18" s="24"/>
      <c r="B18" s="9"/>
      <c r="C18" s="12"/>
      <c r="D18" s="10"/>
      <c r="E18" s="11"/>
      <c r="F18" s="11"/>
      <c r="G18" s="11"/>
      <c r="H18" s="11"/>
      <c r="I18" s="11"/>
      <c r="J18" s="11"/>
      <c r="K18" s="11"/>
      <c r="L18" s="205" t="str">
        <f t="shared" si="0"/>
        <v>Yes</v>
      </c>
      <c r="M18" s="12"/>
      <c r="N18" s="12"/>
      <c r="O18" s="233" t="str">
        <f>IF(Outcomes!M18="","",IF(AND(Outcomes!M18&lt;='County Names to hide (2)'!$D$2,IF(Outcomes!N18="",'County Names to hide (2)'!$D$2,Outcomes!N18)&gt;='County Names to hide (2)'!$C$2),"Yes","No"))</f>
        <v/>
      </c>
      <c r="P18" s="12"/>
      <c r="Q18" s="12"/>
      <c r="R18" s="12"/>
      <c r="S18" s="12"/>
      <c r="T18" s="206" t="str">
        <f>IF(Outcomes!M18="","",
   IF(AND(Outcomes!N18&lt;&gt;"",Outcomes!N18&lt;'County Names to hide'!$C$2),0,
      ROUND((MIN(IF(Outcomes!N18="", 'County Names to hide'!$D$2, Outcomes!N18),'County Names to hide'!$D$2)-Outcomes!M17)/30,1)))</f>
        <v/>
      </c>
      <c r="U18" s="206" t="str">
        <f>IF(Outcomes!C18="", "", DATEDIF(Outcomes!C18, 'County Names to hide'!$D$2, "m"))</f>
        <v/>
      </c>
      <c r="V18" s="10"/>
      <c r="W18" s="14"/>
      <c r="X18" s="13"/>
      <c r="Y18" s="13"/>
      <c r="Z18" s="13"/>
      <c r="AA18" s="13"/>
      <c r="AB18" s="13"/>
      <c r="AC18" s="13"/>
      <c r="AD18" s="13"/>
      <c r="AE18" s="13"/>
      <c r="AF18" s="13"/>
      <c r="AG18" s="13"/>
      <c r="AH18" s="13"/>
      <c r="AI18" s="13"/>
      <c r="AJ18" s="13"/>
      <c r="AK18" s="13"/>
      <c r="AL18" s="13"/>
      <c r="AM18" s="13"/>
      <c r="AN18" s="13"/>
      <c r="AO18" s="207" t="str">
        <f t="shared" si="1"/>
        <v/>
      </c>
      <c r="AP18" s="207" t="str">
        <f t="shared" si="2"/>
        <v/>
      </c>
      <c r="AQ18" s="13"/>
      <c r="AR18" s="13"/>
      <c r="AS18" s="15"/>
    </row>
    <row r="19" spans="1:45" x14ac:dyDescent="0.35">
      <c r="A19" s="16"/>
      <c r="B19" s="17"/>
      <c r="C19" s="20"/>
      <c r="D19" s="18"/>
      <c r="E19" s="19"/>
      <c r="F19" s="19"/>
      <c r="G19" s="19"/>
      <c r="H19" s="19"/>
      <c r="I19" s="19"/>
      <c r="J19" s="19"/>
      <c r="K19" s="19"/>
      <c r="L19" s="205" t="str">
        <f t="shared" si="0"/>
        <v>Yes</v>
      </c>
      <c r="M19" s="20"/>
      <c r="N19" s="20"/>
      <c r="O19" s="233" t="str">
        <f>IF(Outcomes!M19="","",IF(AND(Outcomes!M19&lt;='County Names to hide (2)'!$D$2,IF(Outcomes!N19="",'County Names to hide (2)'!$D$2,Outcomes!N19)&gt;='County Names to hide (2)'!$C$2),"Yes","No"))</f>
        <v/>
      </c>
      <c r="P19" s="20"/>
      <c r="Q19" s="20"/>
      <c r="R19" s="20"/>
      <c r="S19" s="20"/>
      <c r="T19" s="206" t="str">
        <f>IF(Outcomes!M19="","",
   IF(AND(Outcomes!N19&lt;&gt;"",Outcomes!N19&lt;'County Names to hide'!$C$2),0,
      ROUND((MIN(IF(Outcomes!N19="", 'County Names to hide'!$D$2, Outcomes!N19),'County Names to hide'!$D$2)-Outcomes!M18)/30,1)))</f>
        <v/>
      </c>
      <c r="U19" s="206" t="str">
        <f>IF(Outcomes!C19="", "", DATEDIF(Outcomes!C19, 'County Names to hide'!$D$2, "m"))</f>
        <v/>
      </c>
      <c r="V19" s="18"/>
      <c r="W19" s="22"/>
      <c r="X19" s="21"/>
      <c r="Y19" s="21"/>
      <c r="Z19" s="21"/>
      <c r="AA19" s="21"/>
      <c r="AB19" s="21"/>
      <c r="AC19" s="21"/>
      <c r="AD19" s="21"/>
      <c r="AE19" s="21"/>
      <c r="AF19" s="21"/>
      <c r="AG19" s="21"/>
      <c r="AH19" s="21"/>
      <c r="AI19" s="21"/>
      <c r="AJ19" s="21"/>
      <c r="AK19" s="21"/>
      <c r="AL19" s="21"/>
      <c r="AM19" s="21"/>
      <c r="AN19" s="21"/>
      <c r="AO19" s="207" t="str">
        <f t="shared" si="1"/>
        <v/>
      </c>
      <c r="AP19" s="207" t="str">
        <f t="shared" si="2"/>
        <v/>
      </c>
      <c r="AQ19" s="21"/>
      <c r="AR19" s="21"/>
      <c r="AS19" s="23"/>
    </row>
    <row r="20" spans="1:45" x14ac:dyDescent="0.35">
      <c r="A20" s="24"/>
      <c r="B20" s="9"/>
      <c r="C20" s="12"/>
      <c r="D20" s="10"/>
      <c r="E20" s="11"/>
      <c r="F20" s="11"/>
      <c r="G20" s="11"/>
      <c r="H20" s="11"/>
      <c r="I20" s="11"/>
      <c r="J20" s="11"/>
      <c r="K20" s="11"/>
      <c r="L20" s="205" t="str">
        <f t="shared" si="0"/>
        <v>Yes</v>
      </c>
      <c r="M20" s="12"/>
      <c r="N20" s="12"/>
      <c r="O20" s="233" t="str">
        <f>IF(Outcomes!M20="","",IF(AND(Outcomes!M20&lt;='County Names to hide (2)'!$D$2,IF(Outcomes!N20="",'County Names to hide (2)'!$D$2,Outcomes!N20)&gt;='County Names to hide (2)'!$C$2),"Yes","No"))</f>
        <v/>
      </c>
      <c r="P20" s="12"/>
      <c r="Q20" s="12"/>
      <c r="R20" s="12"/>
      <c r="S20" s="12"/>
      <c r="T20" s="206" t="str">
        <f>IF(Outcomes!M20="","",
   IF(AND(Outcomes!N20&lt;&gt;"",Outcomes!N20&lt;'County Names to hide'!$C$2),0,
      ROUND((MIN(IF(Outcomes!N20="", 'County Names to hide'!$D$2, Outcomes!N20),'County Names to hide'!$D$2)-Outcomes!M19)/30,1)))</f>
        <v/>
      </c>
      <c r="U20" s="206" t="str">
        <f>IF(Outcomes!C20="", "", DATEDIF(Outcomes!C20, 'County Names to hide'!$D$2, "m"))</f>
        <v/>
      </c>
      <c r="V20" s="10"/>
      <c r="W20" s="14"/>
      <c r="X20" s="13"/>
      <c r="Y20" s="13"/>
      <c r="Z20" s="13"/>
      <c r="AA20" s="13"/>
      <c r="AB20" s="13"/>
      <c r="AC20" s="13"/>
      <c r="AD20" s="13"/>
      <c r="AE20" s="13"/>
      <c r="AF20" s="13"/>
      <c r="AG20" s="13"/>
      <c r="AH20" s="13"/>
      <c r="AI20" s="13"/>
      <c r="AJ20" s="13"/>
      <c r="AK20" s="13"/>
      <c r="AL20" s="13"/>
      <c r="AM20" s="13"/>
      <c r="AN20" s="13"/>
      <c r="AO20" s="207" t="str">
        <f t="shared" si="1"/>
        <v/>
      </c>
      <c r="AP20" s="207" t="str">
        <f t="shared" si="2"/>
        <v/>
      </c>
      <c r="AQ20" s="13"/>
      <c r="AR20" s="13"/>
      <c r="AS20" s="15"/>
    </row>
    <row r="21" spans="1:45" x14ac:dyDescent="0.35">
      <c r="A21" s="16"/>
      <c r="B21" s="17"/>
      <c r="C21" s="20"/>
      <c r="D21" s="18"/>
      <c r="E21" s="19"/>
      <c r="F21" s="19"/>
      <c r="G21" s="19"/>
      <c r="H21" s="19"/>
      <c r="I21" s="19"/>
      <c r="J21" s="19"/>
      <c r="K21" s="19"/>
      <c r="L21" s="205" t="str">
        <f t="shared" si="0"/>
        <v>Yes</v>
      </c>
      <c r="M21" s="20"/>
      <c r="N21" s="20"/>
      <c r="O21" s="233" t="str">
        <f>IF(Outcomes!M21="","",IF(AND(Outcomes!M21&lt;='County Names to hide (2)'!$D$2,IF(Outcomes!N21="",'County Names to hide (2)'!$D$2,Outcomes!N21)&gt;='County Names to hide (2)'!$C$2),"Yes","No"))</f>
        <v/>
      </c>
      <c r="P21" s="20"/>
      <c r="Q21" s="20"/>
      <c r="R21" s="20"/>
      <c r="S21" s="20"/>
      <c r="T21" s="206" t="str">
        <f>IF(Outcomes!M21="","",
   IF(AND(Outcomes!N21&lt;&gt;"",Outcomes!N21&lt;'County Names to hide'!$C$2),0,
      ROUND((MIN(IF(Outcomes!N21="", 'County Names to hide'!$D$2, Outcomes!N21),'County Names to hide'!$D$2)-Outcomes!M20)/30,1)))</f>
        <v/>
      </c>
      <c r="U21" s="206" t="str">
        <f>IF(Outcomes!C21="", "", DATEDIF(Outcomes!C21, 'County Names to hide'!$D$2, "m"))</f>
        <v/>
      </c>
      <c r="V21" s="18"/>
      <c r="W21" s="22"/>
      <c r="X21" s="21"/>
      <c r="Y21" s="21"/>
      <c r="Z21" s="21"/>
      <c r="AA21" s="21"/>
      <c r="AB21" s="21"/>
      <c r="AC21" s="21"/>
      <c r="AD21" s="21"/>
      <c r="AE21" s="21"/>
      <c r="AF21" s="21"/>
      <c r="AG21" s="21"/>
      <c r="AH21" s="21"/>
      <c r="AI21" s="21"/>
      <c r="AJ21" s="21"/>
      <c r="AK21" s="21"/>
      <c r="AL21" s="21"/>
      <c r="AM21" s="21"/>
      <c r="AN21" s="21"/>
      <c r="AO21" s="207" t="str">
        <f t="shared" si="1"/>
        <v/>
      </c>
      <c r="AP21" s="207" t="str">
        <f t="shared" si="2"/>
        <v/>
      </c>
      <c r="AQ21" s="21"/>
      <c r="AR21" s="21"/>
      <c r="AS21" s="23"/>
    </row>
    <row r="22" spans="1:45" x14ac:dyDescent="0.35">
      <c r="A22" s="24"/>
      <c r="B22" s="9"/>
      <c r="C22" s="12"/>
      <c r="D22" s="10"/>
      <c r="E22" s="11"/>
      <c r="F22" s="11"/>
      <c r="G22" s="11"/>
      <c r="H22" s="11"/>
      <c r="I22" s="11"/>
      <c r="J22" s="11"/>
      <c r="K22" s="11"/>
      <c r="L22" s="205" t="str">
        <f t="shared" si="0"/>
        <v>Yes</v>
      </c>
      <c r="M22" s="12"/>
      <c r="N22" s="12"/>
      <c r="O22" s="233" t="str">
        <f>IF(Outcomes!M22="","",IF(AND(Outcomes!M22&lt;='County Names to hide (2)'!$D$2,IF(Outcomes!N22="",'County Names to hide (2)'!$D$2,Outcomes!N22)&gt;='County Names to hide (2)'!$C$2),"Yes","No"))</f>
        <v/>
      </c>
      <c r="P22" s="12"/>
      <c r="Q22" s="12"/>
      <c r="R22" s="12"/>
      <c r="S22" s="12"/>
      <c r="T22" s="206" t="str">
        <f>IF(Outcomes!M22="","",
   IF(AND(Outcomes!N22&lt;&gt;"",Outcomes!N22&lt;'County Names to hide'!$C$2),0,
      ROUND((MIN(IF(Outcomes!N22="", 'County Names to hide'!$D$2, Outcomes!N22),'County Names to hide'!$D$2)-Outcomes!M21)/30,1)))</f>
        <v/>
      </c>
      <c r="U22" s="206" t="str">
        <f>IF(Outcomes!C22="", "", DATEDIF(Outcomes!C22, 'County Names to hide'!$D$2, "m"))</f>
        <v/>
      </c>
      <c r="V22" s="10"/>
      <c r="W22" s="14"/>
      <c r="X22" s="13"/>
      <c r="Y22" s="13"/>
      <c r="Z22" s="13"/>
      <c r="AA22" s="13"/>
      <c r="AB22" s="13"/>
      <c r="AC22" s="13"/>
      <c r="AD22" s="13"/>
      <c r="AE22" s="13"/>
      <c r="AF22" s="13"/>
      <c r="AG22" s="13"/>
      <c r="AH22" s="13"/>
      <c r="AI22" s="13"/>
      <c r="AJ22" s="13"/>
      <c r="AK22" s="13"/>
      <c r="AL22" s="13"/>
      <c r="AM22" s="13"/>
      <c r="AN22" s="13"/>
      <c r="AO22" s="207" t="str">
        <f t="shared" si="1"/>
        <v/>
      </c>
      <c r="AP22" s="207" t="str">
        <f t="shared" si="2"/>
        <v/>
      </c>
      <c r="AQ22" s="13"/>
      <c r="AR22" s="13"/>
      <c r="AS22" s="15"/>
    </row>
    <row r="23" spans="1:45" x14ac:dyDescent="0.35">
      <c r="A23" s="16"/>
      <c r="B23" s="17"/>
      <c r="C23" s="20"/>
      <c r="D23" s="18"/>
      <c r="E23" s="19"/>
      <c r="F23" s="19"/>
      <c r="G23" s="19"/>
      <c r="H23" s="19"/>
      <c r="I23" s="19"/>
      <c r="J23" s="19"/>
      <c r="K23" s="19"/>
      <c r="L23" s="205" t="str">
        <f t="shared" si="0"/>
        <v>Yes</v>
      </c>
      <c r="M23" s="20"/>
      <c r="N23" s="20"/>
      <c r="O23" s="233" t="str">
        <f>IF(Outcomes!M23="","",IF(AND(Outcomes!M23&lt;='County Names to hide (2)'!$D$2,IF(Outcomes!N23="",'County Names to hide (2)'!$D$2,Outcomes!N23)&gt;='County Names to hide (2)'!$C$2),"Yes","No"))</f>
        <v/>
      </c>
      <c r="P23" s="20"/>
      <c r="Q23" s="20"/>
      <c r="R23" s="20"/>
      <c r="S23" s="20"/>
      <c r="T23" s="206" t="str">
        <f>IF(Outcomes!M23="","",
   IF(AND(Outcomes!N23&lt;&gt;"",Outcomes!N23&lt;'County Names to hide'!$C$2),0,
      ROUND((MIN(IF(Outcomes!N23="", 'County Names to hide'!$D$2, Outcomes!N23),'County Names to hide'!$D$2)-Outcomes!M22)/30,1)))</f>
        <v/>
      </c>
      <c r="U23" s="206" t="str">
        <f>IF(Outcomes!C23="", "", DATEDIF(Outcomes!C23, 'County Names to hide'!$D$2, "m"))</f>
        <v/>
      </c>
      <c r="V23" s="18"/>
      <c r="W23" s="22"/>
      <c r="X23" s="21"/>
      <c r="Y23" s="21"/>
      <c r="Z23" s="21"/>
      <c r="AA23" s="21"/>
      <c r="AB23" s="21"/>
      <c r="AC23" s="21"/>
      <c r="AD23" s="21"/>
      <c r="AE23" s="21"/>
      <c r="AF23" s="21"/>
      <c r="AG23" s="21"/>
      <c r="AH23" s="21"/>
      <c r="AI23" s="21"/>
      <c r="AJ23" s="21"/>
      <c r="AK23" s="21"/>
      <c r="AL23" s="21"/>
      <c r="AM23" s="21"/>
      <c r="AN23" s="21"/>
      <c r="AO23" s="207" t="str">
        <f t="shared" si="1"/>
        <v/>
      </c>
      <c r="AP23" s="207" t="str">
        <f t="shared" si="2"/>
        <v/>
      </c>
      <c r="AQ23" s="21"/>
      <c r="AR23" s="21"/>
      <c r="AS23" s="23"/>
    </row>
    <row r="24" spans="1:45" x14ac:dyDescent="0.35">
      <c r="A24" s="24"/>
      <c r="B24" s="9"/>
      <c r="C24" s="12"/>
      <c r="D24" s="10"/>
      <c r="E24" s="11"/>
      <c r="F24" s="11"/>
      <c r="G24" s="11"/>
      <c r="H24" s="11"/>
      <c r="I24" s="11"/>
      <c r="J24" s="11"/>
      <c r="K24" s="11"/>
      <c r="L24" s="205" t="str">
        <f t="shared" si="0"/>
        <v>Yes</v>
      </c>
      <c r="M24" s="12"/>
      <c r="N24" s="12"/>
      <c r="O24" s="233" t="str">
        <f>IF(Outcomes!M24="","",IF(AND(Outcomes!M24&lt;='County Names to hide (2)'!$D$2,IF(Outcomes!N24="",'County Names to hide (2)'!$D$2,Outcomes!N24)&gt;='County Names to hide (2)'!$C$2),"Yes","No"))</f>
        <v/>
      </c>
      <c r="P24" s="12"/>
      <c r="Q24" s="12"/>
      <c r="R24" s="12"/>
      <c r="S24" s="12"/>
      <c r="T24" s="206" t="str">
        <f>IF(Outcomes!M24="","",
   IF(AND(Outcomes!N24&lt;&gt;"",Outcomes!N24&lt;'County Names to hide'!$C$2),0,
      ROUND((MIN(IF(Outcomes!N24="", 'County Names to hide'!$D$2, Outcomes!N24),'County Names to hide'!$D$2)-Outcomes!M23)/30,1)))</f>
        <v/>
      </c>
      <c r="U24" s="206" t="str">
        <f>IF(Outcomes!C24="", "", DATEDIF(Outcomes!C24, 'County Names to hide'!$D$2, "m"))</f>
        <v/>
      </c>
      <c r="V24" s="10"/>
      <c r="W24" s="14"/>
      <c r="X24" s="13"/>
      <c r="Y24" s="13"/>
      <c r="Z24" s="13"/>
      <c r="AA24" s="13"/>
      <c r="AB24" s="13"/>
      <c r="AC24" s="13"/>
      <c r="AD24" s="13"/>
      <c r="AE24" s="13"/>
      <c r="AF24" s="13"/>
      <c r="AG24" s="13"/>
      <c r="AH24" s="13"/>
      <c r="AI24" s="13"/>
      <c r="AJ24" s="13"/>
      <c r="AK24" s="13"/>
      <c r="AL24" s="13"/>
      <c r="AM24" s="13"/>
      <c r="AN24" s="13"/>
      <c r="AO24" s="207" t="str">
        <f t="shared" si="1"/>
        <v/>
      </c>
      <c r="AP24" s="207" t="str">
        <f t="shared" si="2"/>
        <v/>
      </c>
      <c r="AQ24" s="13"/>
      <c r="AR24" s="13"/>
      <c r="AS24" s="15"/>
    </row>
    <row r="25" spans="1:45" x14ac:dyDescent="0.35">
      <c r="A25" s="16"/>
      <c r="B25" s="17"/>
      <c r="C25" s="20"/>
      <c r="D25" s="18"/>
      <c r="E25" s="19"/>
      <c r="F25" s="19"/>
      <c r="G25" s="19"/>
      <c r="H25" s="19"/>
      <c r="I25" s="19"/>
      <c r="J25" s="19"/>
      <c r="K25" s="19"/>
      <c r="L25" s="205" t="str">
        <f t="shared" si="0"/>
        <v>Yes</v>
      </c>
      <c r="M25" s="20"/>
      <c r="N25" s="20"/>
      <c r="O25" s="233" t="str">
        <f>IF(Outcomes!M25="","",IF(AND(Outcomes!M25&lt;='County Names to hide (2)'!$D$2,IF(Outcomes!N25="",'County Names to hide (2)'!$D$2,Outcomes!N25)&gt;='County Names to hide (2)'!$C$2),"Yes","No"))</f>
        <v/>
      </c>
      <c r="P25" s="20"/>
      <c r="Q25" s="20"/>
      <c r="R25" s="20"/>
      <c r="S25" s="20"/>
      <c r="T25" s="206" t="str">
        <f>IF(Outcomes!M25="","",
   IF(AND(Outcomes!N25&lt;&gt;"",Outcomes!N25&lt;'County Names to hide'!$C$2),0,
      ROUND((MIN(IF(Outcomes!N25="", 'County Names to hide'!$D$2, Outcomes!N25),'County Names to hide'!$D$2)-Outcomes!M24)/30,1)))</f>
        <v/>
      </c>
      <c r="U25" s="206" t="str">
        <f>IF(Outcomes!C25="", "", DATEDIF(Outcomes!C25, 'County Names to hide'!$D$2, "m"))</f>
        <v/>
      </c>
      <c r="V25" s="18"/>
      <c r="W25" s="22"/>
      <c r="X25" s="21"/>
      <c r="Y25" s="21"/>
      <c r="Z25" s="21"/>
      <c r="AA25" s="21"/>
      <c r="AB25" s="21"/>
      <c r="AC25" s="21"/>
      <c r="AD25" s="21"/>
      <c r="AE25" s="21"/>
      <c r="AF25" s="21"/>
      <c r="AG25" s="21"/>
      <c r="AH25" s="21"/>
      <c r="AI25" s="21"/>
      <c r="AJ25" s="21"/>
      <c r="AK25" s="21"/>
      <c r="AL25" s="21"/>
      <c r="AM25" s="21"/>
      <c r="AN25" s="21"/>
      <c r="AO25" s="207" t="str">
        <f t="shared" si="1"/>
        <v/>
      </c>
      <c r="AP25" s="207" t="str">
        <f t="shared" si="2"/>
        <v/>
      </c>
      <c r="AQ25" s="21"/>
      <c r="AR25" s="21"/>
      <c r="AS25" s="23"/>
    </row>
    <row r="26" spans="1:45" x14ac:dyDescent="0.35">
      <c r="A26" s="24"/>
      <c r="B26" s="9"/>
      <c r="C26" s="12"/>
      <c r="D26" s="10"/>
      <c r="E26" s="11"/>
      <c r="F26" s="11"/>
      <c r="G26" s="11"/>
      <c r="H26" s="11"/>
      <c r="I26" s="11"/>
      <c r="J26" s="11"/>
      <c r="K26" s="11"/>
      <c r="L26" s="205" t="str">
        <f t="shared" si="0"/>
        <v>Yes</v>
      </c>
      <c r="M26" s="12"/>
      <c r="N26" s="12"/>
      <c r="O26" s="233" t="str">
        <f>IF(Outcomes!M26="","",IF(AND(Outcomes!M26&lt;='County Names to hide (2)'!$D$2,IF(Outcomes!N26="",'County Names to hide (2)'!$D$2,Outcomes!N26)&gt;='County Names to hide (2)'!$C$2),"Yes","No"))</f>
        <v/>
      </c>
      <c r="P26" s="12"/>
      <c r="Q26" s="12"/>
      <c r="R26" s="12"/>
      <c r="S26" s="12"/>
      <c r="T26" s="206" t="str">
        <f>IF(Outcomes!M26="","",
   IF(AND(Outcomes!N26&lt;&gt;"",Outcomes!N26&lt;'County Names to hide'!$C$2),0,
      ROUND((MIN(IF(Outcomes!N26="", 'County Names to hide'!$D$2, Outcomes!N26),'County Names to hide'!$D$2)-Outcomes!M25)/30,1)))</f>
        <v/>
      </c>
      <c r="U26" s="206" t="str">
        <f>IF(Outcomes!C26="", "", DATEDIF(Outcomes!C26, 'County Names to hide'!$D$2, "m"))</f>
        <v/>
      </c>
      <c r="V26" s="10"/>
      <c r="W26" s="14"/>
      <c r="X26" s="13"/>
      <c r="Y26" s="13"/>
      <c r="Z26" s="13"/>
      <c r="AA26" s="13"/>
      <c r="AB26" s="13"/>
      <c r="AC26" s="13"/>
      <c r="AD26" s="13"/>
      <c r="AE26" s="13"/>
      <c r="AF26" s="13"/>
      <c r="AG26" s="13"/>
      <c r="AH26" s="13"/>
      <c r="AI26" s="13"/>
      <c r="AJ26" s="13"/>
      <c r="AK26" s="13"/>
      <c r="AL26" s="13"/>
      <c r="AM26" s="13"/>
      <c r="AN26" s="13"/>
      <c r="AO26" s="207" t="str">
        <f t="shared" si="1"/>
        <v/>
      </c>
      <c r="AP26" s="207" t="str">
        <f t="shared" si="2"/>
        <v/>
      </c>
      <c r="AQ26" s="13"/>
      <c r="AR26" s="13"/>
      <c r="AS26" s="15"/>
    </row>
    <row r="27" spans="1:45" x14ac:dyDescent="0.35">
      <c r="A27" s="16"/>
      <c r="B27" s="17"/>
      <c r="C27" s="20"/>
      <c r="D27" s="18"/>
      <c r="E27" s="19"/>
      <c r="F27" s="19"/>
      <c r="G27" s="19"/>
      <c r="H27" s="19"/>
      <c r="I27" s="19"/>
      <c r="J27" s="19"/>
      <c r="K27" s="19"/>
      <c r="L27" s="205" t="str">
        <f t="shared" si="0"/>
        <v>Yes</v>
      </c>
      <c r="M27" s="20"/>
      <c r="N27" s="20"/>
      <c r="O27" s="233" t="str">
        <f>IF(Outcomes!M27="","",IF(AND(Outcomes!M27&lt;='County Names to hide (2)'!$D$2,IF(Outcomes!N27="",'County Names to hide (2)'!$D$2,Outcomes!N27)&gt;='County Names to hide (2)'!$C$2),"Yes","No"))</f>
        <v/>
      </c>
      <c r="P27" s="20"/>
      <c r="Q27" s="20"/>
      <c r="R27" s="20"/>
      <c r="S27" s="20"/>
      <c r="T27" s="206" t="str">
        <f>IF(Outcomes!M27="","",
   IF(AND(Outcomes!N27&lt;&gt;"",Outcomes!N27&lt;'County Names to hide'!$C$2),0,
      ROUND((MIN(IF(Outcomes!N27="", 'County Names to hide'!$D$2, Outcomes!N27),'County Names to hide'!$D$2)-Outcomes!M26)/30,1)))</f>
        <v/>
      </c>
      <c r="U27" s="206" t="str">
        <f>IF(Outcomes!C27="", "", DATEDIF(Outcomes!C27, 'County Names to hide'!$D$2, "m"))</f>
        <v/>
      </c>
      <c r="V27" s="18"/>
      <c r="W27" s="22"/>
      <c r="X27" s="21"/>
      <c r="Y27" s="21"/>
      <c r="Z27" s="21"/>
      <c r="AA27" s="21"/>
      <c r="AB27" s="21"/>
      <c r="AC27" s="21"/>
      <c r="AD27" s="21"/>
      <c r="AE27" s="21"/>
      <c r="AF27" s="21"/>
      <c r="AG27" s="21"/>
      <c r="AH27" s="21"/>
      <c r="AI27" s="21"/>
      <c r="AJ27" s="21"/>
      <c r="AK27" s="21"/>
      <c r="AL27" s="21"/>
      <c r="AM27" s="21"/>
      <c r="AN27" s="21"/>
      <c r="AO27" s="207" t="str">
        <f t="shared" si="1"/>
        <v/>
      </c>
      <c r="AP27" s="207" t="str">
        <f t="shared" si="2"/>
        <v/>
      </c>
      <c r="AQ27" s="21"/>
      <c r="AR27" s="21"/>
      <c r="AS27" s="23"/>
    </row>
    <row r="28" spans="1:45" x14ac:dyDescent="0.35">
      <c r="A28" s="24"/>
      <c r="B28" s="9"/>
      <c r="C28" s="12"/>
      <c r="D28" s="10"/>
      <c r="E28" s="11"/>
      <c r="F28" s="11"/>
      <c r="G28" s="11"/>
      <c r="H28" s="11"/>
      <c r="I28" s="11"/>
      <c r="J28" s="11"/>
      <c r="K28" s="11"/>
      <c r="L28" s="205" t="str">
        <f t="shared" si="0"/>
        <v>Yes</v>
      </c>
      <c r="M28" s="12"/>
      <c r="N28" s="12"/>
      <c r="O28" s="233" t="str">
        <f>IF(Outcomes!M28="","",IF(AND(Outcomes!M28&lt;='County Names to hide (2)'!$D$2,IF(Outcomes!N28="",'County Names to hide (2)'!$D$2,Outcomes!N28)&gt;='County Names to hide (2)'!$C$2),"Yes","No"))</f>
        <v/>
      </c>
      <c r="P28" s="12"/>
      <c r="Q28" s="12"/>
      <c r="R28" s="12"/>
      <c r="S28" s="12"/>
      <c r="T28" s="206" t="str">
        <f>IF(Outcomes!M28="","",
   IF(AND(Outcomes!N28&lt;&gt;"",Outcomes!N28&lt;'County Names to hide'!$C$2),0,
      ROUND((MIN(IF(Outcomes!N28="", 'County Names to hide'!$D$2, Outcomes!N28),'County Names to hide'!$D$2)-Outcomes!M27)/30,1)))</f>
        <v/>
      </c>
      <c r="U28" s="206" t="str">
        <f>IF(Outcomes!C28="", "", DATEDIF(Outcomes!C28, 'County Names to hide'!$D$2, "m"))</f>
        <v/>
      </c>
      <c r="V28" s="10"/>
      <c r="W28" s="14"/>
      <c r="X28" s="13"/>
      <c r="Y28" s="13"/>
      <c r="Z28" s="13"/>
      <c r="AA28" s="13"/>
      <c r="AB28" s="13"/>
      <c r="AC28" s="13"/>
      <c r="AD28" s="13"/>
      <c r="AE28" s="13"/>
      <c r="AF28" s="13"/>
      <c r="AG28" s="13"/>
      <c r="AH28" s="13"/>
      <c r="AI28" s="13"/>
      <c r="AJ28" s="13"/>
      <c r="AK28" s="13"/>
      <c r="AL28" s="13"/>
      <c r="AM28" s="13"/>
      <c r="AN28" s="13"/>
      <c r="AO28" s="207" t="str">
        <f t="shared" si="1"/>
        <v/>
      </c>
      <c r="AP28" s="207" t="str">
        <f t="shared" si="2"/>
        <v/>
      </c>
      <c r="AQ28" s="13"/>
      <c r="AR28" s="13"/>
      <c r="AS28" s="15"/>
    </row>
    <row r="29" spans="1:45" x14ac:dyDescent="0.35">
      <c r="A29" s="16"/>
      <c r="B29" s="17"/>
      <c r="C29" s="20"/>
      <c r="D29" s="18"/>
      <c r="E29" s="19"/>
      <c r="F29" s="19"/>
      <c r="G29" s="19"/>
      <c r="H29" s="19"/>
      <c r="I29" s="19"/>
      <c r="J29" s="19"/>
      <c r="K29" s="19"/>
      <c r="L29" s="205" t="str">
        <f t="shared" si="0"/>
        <v>Yes</v>
      </c>
      <c r="M29" s="20"/>
      <c r="N29" s="20"/>
      <c r="O29" s="233" t="str">
        <f>IF(Outcomes!M29="","",IF(AND(Outcomes!M29&lt;='County Names to hide (2)'!$D$2,IF(Outcomes!N29="",'County Names to hide (2)'!$D$2,Outcomes!N29)&gt;='County Names to hide (2)'!$C$2),"Yes","No"))</f>
        <v/>
      </c>
      <c r="P29" s="20"/>
      <c r="Q29" s="20"/>
      <c r="R29" s="20"/>
      <c r="S29" s="20"/>
      <c r="T29" s="206" t="str">
        <f>IF(Outcomes!M29="","",
   IF(AND(Outcomes!N29&lt;&gt;"",Outcomes!N29&lt;'County Names to hide'!$C$2),0,
      ROUND((MIN(IF(Outcomes!N29="", 'County Names to hide'!$D$2, Outcomes!N29),'County Names to hide'!$D$2)-Outcomes!M28)/30,1)))</f>
        <v/>
      </c>
      <c r="U29" s="206" t="str">
        <f>IF(Outcomes!C29="", "", DATEDIF(Outcomes!C29, 'County Names to hide'!$D$2, "m"))</f>
        <v/>
      </c>
      <c r="V29" s="18"/>
      <c r="W29" s="22"/>
      <c r="X29" s="21"/>
      <c r="Y29" s="21"/>
      <c r="Z29" s="21"/>
      <c r="AA29" s="21"/>
      <c r="AB29" s="21"/>
      <c r="AC29" s="21"/>
      <c r="AD29" s="21"/>
      <c r="AE29" s="21"/>
      <c r="AF29" s="21"/>
      <c r="AG29" s="21"/>
      <c r="AH29" s="21"/>
      <c r="AI29" s="21"/>
      <c r="AJ29" s="21"/>
      <c r="AK29" s="21"/>
      <c r="AL29" s="21"/>
      <c r="AM29" s="21"/>
      <c r="AN29" s="21"/>
      <c r="AO29" s="207" t="str">
        <f t="shared" si="1"/>
        <v/>
      </c>
      <c r="AP29" s="207" t="str">
        <f t="shared" si="2"/>
        <v/>
      </c>
      <c r="AQ29" s="21"/>
      <c r="AR29" s="21"/>
      <c r="AS29" s="23"/>
    </row>
    <row r="30" spans="1:45" x14ac:dyDescent="0.35">
      <c r="A30" s="24"/>
      <c r="B30" s="9"/>
      <c r="C30" s="12"/>
      <c r="D30" s="10"/>
      <c r="E30" s="11"/>
      <c r="F30" s="11"/>
      <c r="G30" s="11"/>
      <c r="H30" s="11"/>
      <c r="I30" s="11"/>
      <c r="J30" s="11"/>
      <c r="K30" s="11"/>
      <c r="L30" s="205" t="str">
        <f t="shared" si="0"/>
        <v>Yes</v>
      </c>
      <c r="M30" s="12"/>
      <c r="N30" s="12"/>
      <c r="O30" s="233" t="str">
        <f>IF(Outcomes!M30="","",IF(AND(Outcomes!M30&lt;='County Names to hide (2)'!$D$2,IF(Outcomes!N30="",'County Names to hide (2)'!$D$2,Outcomes!N30)&gt;='County Names to hide (2)'!$C$2),"Yes","No"))</f>
        <v/>
      </c>
      <c r="P30" s="12"/>
      <c r="Q30" s="12"/>
      <c r="R30" s="12"/>
      <c r="S30" s="12"/>
      <c r="T30" s="206" t="str">
        <f>IF(Outcomes!M30="","",
   IF(AND(Outcomes!N30&lt;&gt;"",Outcomes!N30&lt;'County Names to hide'!$C$2),0,
      ROUND((MIN(IF(Outcomes!N30="", 'County Names to hide'!$D$2, Outcomes!N30),'County Names to hide'!$D$2)-Outcomes!M29)/30,1)))</f>
        <v/>
      </c>
      <c r="U30" s="206" t="str">
        <f>IF(Outcomes!C30="", "", DATEDIF(Outcomes!C30, 'County Names to hide'!$D$2, "m"))</f>
        <v/>
      </c>
      <c r="V30" s="10"/>
      <c r="W30" s="14"/>
      <c r="X30" s="13"/>
      <c r="Y30" s="13"/>
      <c r="Z30" s="13"/>
      <c r="AA30" s="13"/>
      <c r="AB30" s="13"/>
      <c r="AC30" s="13"/>
      <c r="AD30" s="13"/>
      <c r="AE30" s="13"/>
      <c r="AF30" s="13"/>
      <c r="AG30" s="13"/>
      <c r="AH30" s="13"/>
      <c r="AI30" s="13"/>
      <c r="AJ30" s="13"/>
      <c r="AK30" s="13"/>
      <c r="AL30" s="13"/>
      <c r="AM30" s="13"/>
      <c r="AN30" s="13"/>
      <c r="AO30" s="207" t="str">
        <f t="shared" si="1"/>
        <v/>
      </c>
      <c r="AP30" s="207" t="str">
        <f t="shared" si="2"/>
        <v/>
      </c>
      <c r="AQ30" s="13"/>
      <c r="AR30" s="13"/>
      <c r="AS30" s="15"/>
    </row>
    <row r="31" spans="1:45" x14ac:dyDescent="0.35">
      <c r="A31" s="16"/>
      <c r="B31" s="17"/>
      <c r="C31" s="20"/>
      <c r="D31" s="18"/>
      <c r="E31" s="19"/>
      <c r="F31" s="19"/>
      <c r="G31" s="19"/>
      <c r="H31" s="19"/>
      <c r="I31" s="19"/>
      <c r="J31" s="19"/>
      <c r="K31" s="19"/>
      <c r="L31" s="205" t="str">
        <f t="shared" si="0"/>
        <v>Yes</v>
      </c>
      <c r="M31" s="20"/>
      <c r="N31" s="20"/>
      <c r="O31" s="233" t="str">
        <f>IF(Outcomes!M31="","",IF(AND(Outcomes!M31&lt;='County Names to hide (2)'!$D$2,IF(Outcomes!N31="",'County Names to hide (2)'!$D$2,Outcomes!N31)&gt;='County Names to hide (2)'!$C$2),"Yes","No"))</f>
        <v/>
      </c>
      <c r="P31" s="20"/>
      <c r="Q31" s="20"/>
      <c r="R31" s="20"/>
      <c r="S31" s="20"/>
      <c r="T31" s="206" t="str">
        <f>IF(Outcomes!M31="","",
   IF(AND(Outcomes!N31&lt;&gt;"",Outcomes!N31&lt;'County Names to hide'!$C$2),0,
      ROUND((MIN(IF(Outcomes!N31="", 'County Names to hide'!$D$2, Outcomes!N31),'County Names to hide'!$D$2)-Outcomes!M30)/30,1)))</f>
        <v/>
      </c>
      <c r="U31" s="206" t="str">
        <f>IF(Outcomes!C31="", "", DATEDIF(Outcomes!C31, 'County Names to hide'!$D$2, "m"))</f>
        <v/>
      </c>
      <c r="V31" s="18"/>
      <c r="W31" s="22"/>
      <c r="X31" s="21"/>
      <c r="Y31" s="21"/>
      <c r="Z31" s="21"/>
      <c r="AA31" s="21"/>
      <c r="AB31" s="21"/>
      <c r="AC31" s="21"/>
      <c r="AD31" s="21"/>
      <c r="AE31" s="21"/>
      <c r="AF31" s="21"/>
      <c r="AG31" s="21"/>
      <c r="AH31" s="21"/>
      <c r="AI31" s="21"/>
      <c r="AJ31" s="21"/>
      <c r="AK31" s="21"/>
      <c r="AL31" s="21"/>
      <c r="AM31" s="21"/>
      <c r="AN31" s="21"/>
      <c r="AO31" s="207" t="str">
        <f t="shared" si="1"/>
        <v/>
      </c>
      <c r="AP31" s="207" t="str">
        <f t="shared" si="2"/>
        <v/>
      </c>
      <c r="AQ31" s="21"/>
      <c r="AR31" s="21"/>
      <c r="AS31" s="23"/>
    </row>
    <row r="32" spans="1:45" x14ac:dyDescent="0.35">
      <c r="A32" s="24"/>
      <c r="B32" s="9"/>
      <c r="C32" s="12"/>
      <c r="D32" s="10"/>
      <c r="E32" s="11"/>
      <c r="F32" s="11"/>
      <c r="G32" s="11"/>
      <c r="H32" s="11"/>
      <c r="I32" s="11"/>
      <c r="J32" s="11"/>
      <c r="K32" s="11"/>
      <c r="L32" s="205" t="str">
        <f t="shared" si="0"/>
        <v>Yes</v>
      </c>
      <c r="M32" s="12"/>
      <c r="N32" s="12"/>
      <c r="O32" s="233" t="str">
        <f>IF(Outcomes!M32="","",IF(AND(Outcomes!M32&lt;='County Names to hide (2)'!$D$2,IF(Outcomes!N32="",'County Names to hide (2)'!$D$2,Outcomes!N32)&gt;='County Names to hide (2)'!$C$2),"Yes","No"))</f>
        <v/>
      </c>
      <c r="P32" s="12"/>
      <c r="Q32" s="12"/>
      <c r="R32" s="12"/>
      <c r="S32" s="12"/>
      <c r="T32" s="206" t="str">
        <f>IF(Outcomes!M32="","",
   IF(AND(Outcomes!N32&lt;&gt;"",Outcomes!N32&lt;'County Names to hide'!$C$2),0,
      ROUND((MIN(IF(Outcomes!N32="", 'County Names to hide'!$D$2, Outcomes!N32),'County Names to hide'!$D$2)-Outcomes!M31)/30,1)))</f>
        <v/>
      </c>
      <c r="U32" s="206" t="str">
        <f>IF(Outcomes!C32="", "", DATEDIF(Outcomes!C32, 'County Names to hide'!$D$2, "m"))</f>
        <v/>
      </c>
      <c r="V32" s="10"/>
      <c r="W32" s="14"/>
      <c r="X32" s="13"/>
      <c r="Y32" s="13"/>
      <c r="Z32" s="13"/>
      <c r="AA32" s="13"/>
      <c r="AB32" s="13"/>
      <c r="AC32" s="13"/>
      <c r="AD32" s="13"/>
      <c r="AE32" s="13"/>
      <c r="AF32" s="13"/>
      <c r="AG32" s="13"/>
      <c r="AH32" s="13"/>
      <c r="AI32" s="13"/>
      <c r="AJ32" s="13"/>
      <c r="AK32" s="13"/>
      <c r="AL32" s="13"/>
      <c r="AM32" s="13"/>
      <c r="AN32" s="13"/>
      <c r="AO32" s="207" t="str">
        <f t="shared" si="1"/>
        <v/>
      </c>
      <c r="AP32" s="207" t="str">
        <f t="shared" si="2"/>
        <v/>
      </c>
      <c r="AQ32" s="13"/>
      <c r="AR32" s="13"/>
      <c r="AS32" s="15"/>
    </row>
    <row r="33" spans="1:45" x14ac:dyDescent="0.35">
      <c r="A33" s="16"/>
      <c r="B33" s="17"/>
      <c r="C33" s="20"/>
      <c r="D33" s="18"/>
      <c r="E33" s="19"/>
      <c r="F33" s="19"/>
      <c r="G33" s="19"/>
      <c r="H33" s="19"/>
      <c r="I33" s="19"/>
      <c r="J33" s="19"/>
      <c r="K33" s="19"/>
      <c r="L33" s="205" t="str">
        <f t="shared" si="0"/>
        <v>Yes</v>
      </c>
      <c r="M33" s="20"/>
      <c r="N33" s="20"/>
      <c r="O33" s="233" t="str">
        <f>IF(Outcomes!M33="","",IF(AND(Outcomes!M33&lt;='County Names to hide (2)'!$D$2,IF(Outcomes!N33="",'County Names to hide (2)'!$D$2,Outcomes!N33)&gt;='County Names to hide (2)'!$C$2),"Yes","No"))</f>
        <v/>
      </c>
      <c r="P33" s="20"/>
      <c r="Q33" s="20"/>
      <c r="R33" s="20"/>
      <c r="S33" s="20"/>
      <c r="T33" s="206" t="str">
        <f>IF(Outcomes!M33="","",
   IF(AND(Outcomes!N33&lt;&gt;"",Outcomes!N33&lt;'County Names to hide'!$C$2),0,
      ROUND((MIN(IF(Outcomes!N33="", 'County Names to hide'!$D$2, Outcomes!N33),'County Names to hide'!$D$2)-Outcomes!M32)/30,1)))</f>
        <v/>
      </c>
      <c r="U33" s="206" t="str">
        <f>IF(Outcomes!C33="", "", DATEDIF(Outcomes!C33, 'County Names to hide'!$D$2, "m"))</f>
        <v/>
      </c>
      <c r="V33" s="18"/>
      <c r="W33" s="22"/>
      <c r="X33" s="21"/>
      <c r="Y33" s="21"/>
      <c r="Z33" s="21"/>
      <c r="AA33" s="21"/>
      <c r="AB33" s="21"/>
      <c r="AC33" s="21"/>
      <c r="AD33" s="21"/>
      <c r="AE33" s="21"/>
      <c r="AF33" s="21"/>
      <c r="AG33" s="21"/>
      <c r="AH33" s="21"/>
      <c r="AI33" s="21"/>
      <c r="AJ33" s="21"/>
      <c r="AK33" s="21"/>
      <c r="AL33" s="21"/>
      <c r="AM33" s="21"/>
      <c r="AN33" s="21"/>
      <c r="AO33" s="207" t="str">
        <f t="shared" si="1"/>
        <v/>
      </c>
      <c r="AP33" s="207" t="str">
        <f t="shared" si="2"/>
        <v/>
      </c>
      <c r="AQ33" s="21"/>
      <c r="AR33" s="21"/>
      <c r="AS33" s="23"/>
    </row>
    <row r="34" spans="1:45" x14ac:dyDescent="0.35">
      <c r="A34" s="24"/>
      <c r="B34" s="9"/>
      <c r="C34" s="12"/>
      <c r="D34" s="10"/>
      <c r="E34" s="11"/>
      <c r="F34" s="11"/>
      <c r="G34" s="11"/>
      <c r="H34" s="11"/>
      <c r="I34" s="11"/>
      <c r="J34" s="11"/>
      <c r="K34" s="11"/>
      <c r="L34" s="205" t="str">
        <f t="shared" si="0"/>
        <v>Yes</v>
      </c>
      <c r="M34" s="12"/>
      <c r="N34" s="12"/>
      <c r="O34" s="233" t="str">
        <f>IF(Outcomes!M34="","",IF(AND(Outcomes!M34&lt;='County Names to hide (2)'!$D$2,IF(Outcomes!N34="",'County Names to hide (2)'!$D$2,Outcomes!N34)&gt;='County Names to hide (2)'!$C$2),"Yes","No"))</f>
        <v/>
      </c>
      <c r="P34" s="12"/>
      <c r="Q34" s="12"/>
      <c r="R34" s="12"/>
      <c r="S34" s="12"/>
      <c r="T34" s="206" t="str">
        <f>IF(Outcomes!M34="","",
   IF(AND(Outcomes!N34&lt;&gt;"",Outcomes!N34&lt;'County Names to hide'!$C$2),0,
      ROUND((MIN(IF(Outcomes!N34="", 'County Names to hide'!$D$2, Outcomes!N34),'County Names to hide'!$D$2)-Outcomes!M33)/30,1)))</f>
        <v/>
      </c>
      <c r="U34" s="206" t="str">
        <f>IF(Outcomes!C34="", "", DATEDIF(Outcomes!C34, 'County Names to hide'!$D$2, "m"))</f>
        <v/>
      </c>
      <c r="V34" s="10"/>
      <c r="W34" s="14"/>
      <c r="X34" s="13"/>
      <c r="Y34" s="13"/>
      <c r="Z34" s="13"/>
      <c r="AA34" s="13"/>
      <c r="AB34" s="13"/>
      <c r="AC34" s="13"/>
      <c r="AD34" s="13"/>
      <c r="AE34" s="13"/>
      <c r="AF34" s="13"/>
      <c r="AG34" s="13"/>
      <c r="AH34" s="13"/>
      <c r="AI34" s="13"/>
      <c r="AJ34" s="13"/>
      <c r="AK34" s="13"/>
      <c r="AL34" s="13"/>
      <c r="AM34" s="13"/>
      <c r="AN34" s="13"/>
      <c r="AO34" s="207" t="str">
        <f t="shared" si="1"/>
        <v/>
      </c>
      <c r="AP34" s="207" t="str">
        <f t="shared" si="2"/>
        <v/>
      </c>
      <c r="AQ34" s="13"/>
      <c r="AR34" s="13"/>
      <c r="AS34" s="15"/>
    </row>
    <row r="35" spans="1:45" x14ac:dyDescent="0.35">
      <c r="A35" s="16"/>
      <c r="B35" s="17"/>
      <c r="C35" s="20"/>
      <c r="D35" s="18"/>
      <c r="E35" s="19"/>
      <c r="F35" s="19"/>
      <c r="G35" s="19"/>
      <c r="H35" s="19"/>
      <c r="I35" s="19"/>
      <c r="J35" s="19"/>
      <c r="K35" s="19"/>
      <c r="L35" s="205" t="str">
        <f t="shared" si="0"/>
        <v>Yes</v>
      </c>
      <c r="M35" s="20"/>
      <c r="N35" s="20"/>
      <c r="O35" s="233" t="str">
        <f>IF(Outcomes!M35="","",IF(AND(Outcomes!M35&lt;='County Names to hide (2)'!$D$2,IF(Outcomes!N35="",'County Names to hide (2)'!$D$2,Outcomes!N35)&gt;='County Names to hide (2)'!$C$2),"Yes","No"))</f>
        <v/>
      </c>
      <c r="P35" s="20"/>
      <c r="Q35" s="20"/>
      <c r="R35" s="20"/>
      <c r="S35" s="20"/>
      <c r="T35" s="206" t="str">
        <f>IF(Outcomes!M35="","",
   IF(AND(Outcomes!N35&lt;&gt;"",Outcomes!N35&lt;'County Names to hide'!$C$2),0,
      ROUND((MIN(IF(Outcomes!N35="", 'County Names to hide'!$D$2, Outcomes!N35),'County Names to hide'!$D$2)-Outcomes!M34)/30,1)))</f>
        <v/>
      </c>
      <c r="U35" s="206" t="str">
        <f>IF(Outcomes!C35="", "", DATEDIF(Outcomes!C35, 'County Names to hide'!$D$2, "m"))</f>
        <v/>
      </c>
      <c r="V35" s="18"/>
      <c r="W35" s="22"/>
      <c r="X35" s="21"/>
      <c r="Y35" s="21"/>
      <c r="Z35" s="21"/>
      <c r="AA35" s="21"/>
      <c r="AB35" s="21"/>
      <c r="AC35" s="21"/>
      <c r="AD35" s="21"/>
      <c r="AE35" s="21"/>
      <c r="AF35" s="21"/>
      <c r="AG35" s="21"/>
      <c r="AH35" s="21"/>
      <c r="AI35" s="21"/>
      <c r="AJ35" s="21"/>
      <c r="AK35" s="21"/>
      <c r="AL35" s="21"/>
      <c r="AM35" s="21"/>
      <c r="AN35" s="21"/>
      <c r="AO35" s="207" t="str">
        <f t="shared" si="1"/>
        <v/>
      </c>
      <c r="AP35" s="207" t="str">
        <f t="shared" si="2"/>
        <v/>
      </c>
      <c r="AQ35" s="21"/>
      <c r="AR35" s="21"/>
      <c r="AS35" s="23"/>
    </row>
    <row r="36" spans="1:45" x14ac:dyDescent="0.35">
      <c r="A36" s="24"/>
      <c r="B36" s="9"/>
      <c r="C36" s="12"/>
      <c r="D36" s="10"/>
      <c r="E36" s="11"/>
      <c r="F36" s="11"/>
      <c r="G36" s="11"/>
      <c r="H36" s="11"/>
      <c r="I36" s="11"/>
      <c r="J36" s="11"/>
      <c r="K36" s="11"/>
      <c r="L36" s="205" t="str">
        <f t="shared" si="0"/>
        <v>Yes</v>
      </c>
      <c r="M36" s="12"/>
      <c r="N36" s="12"/>
      <c r="O36" s="233" t="str">
        <f>IF(Outcomes!M36="","",IF(AND(Outcomes!M36&lt;='County Names to hide (2)'!$D$2,IF(Outcomes!N36="",'County Names to hide (2)'!$D$2,Outcomes!N36)&gt;='County Names to hide (2)'!$C$2),"Yes","No"))</f>
        <v/>
      </c>
      <c r="P36" s="12"/>
      <c r="Q36" s="12"/>
      <c r="R36" s="12"/>
      <c r="S36" s="12"/>
      <c r="T36" s="206" t="str">
        <f>IF(Outcomes!M36="","",
   IF(AND(Outcomes!N36&lt;&gt;"",Outcomes!N36&lt;'County Names to hide'!$C$2),0,
      ROUND((MIN(IF(Outcomes!N36="", 'County Names to hide'!$D$2, Outcomes!N36),'County Names to hide'!$D$2)-Outcomes!M35)/30,1)))</f>
        <v/>
      </c>
      <c r="U36" s="206" t="str">
        <f>IF(Outcomes!C36="", "", DATEDIF(Outcomes!C36, 'County Names to hide'!$D$2, "m"))</f>
        <v/>
      </c>
      <c r="V36" s="10"/>
      <c r="W36" s="14"/>
      <c r="X36" s="13"/>
      <c r="Y36" s="13"/>
      <c r="Z36" s="13"/>
      <c r="AA36" s="13"/>
      <c r="AB36" s="13"/>
      <c r="AC36" s="13"/>
      <c r="AD36" s="13"/>
      <c r="AE36" s="13"/>
      <c r="AF36" s="13"/>
      <c r="AG36" s="13"/>
      <c r="AH36" s="13"/>
      <c r="AI36" s="13"/>
      <c r="AJ36" s="13"/>
      <c r="AK36" s="13"/>
      <c r="AL36" s="13"/>
      <c r="AM36" s="13"/>
      <c r="AN36" s="13"/>
      <c r="AO36" s="207" t="str">
        <f t="shared" si="1"/>
        <v/>
      </c>
      <c r="AP36" s="207" t="str">
        <f t="shared" si="2"/>
        <v/>
      </c>
      <c r="AQ36" s="13"/>
      <c r="AR36" s="13"/>
      <c r="AS36" s="15"/>
    </row>
    <row r="37" spans="1:45" x14ac:dyDescent="0.35">
      <c r="A37" s="16"/>
      <c r="B37" s="17"/>
      <c r="C37" s="20"/>
      <c r="D37" s="18"/>
      <c r="E37" s="19"/>
      <c r="F37" s="19"/>
      <c r="G37" s="19"/>
      <c r="H37" s="19"/>
      <c r="I37" s="19"/>
      <c r="J37" s="19"/>
      <c r="K37" s="19"/>
      <c r="L37" s="205" t="str">
        <f t="shared" si="0"/>
        <v>Yes</v>
      </c>
      <c r="M37" s="20"/>
      <c r="N37" s="20"/>
      <c r="O37" s="233" t="str">
        <f>IF(Outcomes!M37="","",IF(AND(Outcomes!M37&lt;='County Names to hide (2)'!$D$2,IF(Outcomes!N37="",'County Names to hide (2)'!$D$2,Outcomes!N37)&gt;='County Names to hide (2)'!$C$2),"Yes","No"))</f>
        <v/>
      </c>
      <c r="P37" s="20"/>
      <c r="Q37" s="20"/>
      <c r="R37" s="20"/>
      <c r="S37" s="20"/>
      <c r="T37" s="206" t="str">
        <f>IF(Outcomes!M37="","",
   IF(AND(Outcomes!N37&lt;&gt;"",Outcomes!N37&lt;'County Names to hide'!$C$2),0,
      ROUND((MIN(IF(Outcomes!N37="", 'County Names to hide'!$D$2, Outcomes!N37),'County Names to hide'!$D$2)-Outcomes!M36)/30,1)))</f>
        <v/>
      </c>
      <c r="U37" s="206" t="str">
        <f>IF(Outcomes!C37="", "", DATEDIF(Outcomes!C37, 'County Names to hide'!$D$2, "m"))</f>
        <v/>
      </c>
      <c r="V37" s="18"/>
      <c r="W37" s="22"/>
      <c r="X37" s="21"/>
      <c r="Y37" s="21"/>
      <c r="Z37" s="21"/>
      <c r="AA37" s="21"/>
      <c r="AB37" s="21"/>
      <c r="AC37" s="21"/>
      <c r="AD37" s="21"/>
      <c r="AE37" s="21"/>
      <c r="AF37" s="21"/>
      <c r="AG37" s="21"/>
      <c r="AH37" s="21"/>
      <c r="AI37" s="21"/>
      <c r="AJ37" s="21"/>
      <c r="AK37" s="21"/>
      <c r="AL37" s="21"/>
      <c r="AM37" s="21"/>
      <c r="AN37" s="21"/>
      <c r="AO37" s="207" t="str">
        <f t="shared" si="1"/>
        <v/>
      </c>
      <c r="AP37" s="207" t="str">
        <f t="shared" si="2"/>
        <v/>
      </c>
      <c r="AQ37" s="21"/>
      <c r="AR37" s="21"/>
      <c r="AS37" s="23"/>
    </row>
    <row r="38" spans="1:45" x14ac:dyDescent="0.35">
      <c r="A38" s="24"/>
      <c r="B38" s="9"/>
      <c r="C38" s="12"/>
      <c r="D38" s="10"/>
      <c r="E38" s="11"/>
      <c r="F38" s="11"/>
      <c r="G38" s="11"/>
      <c r="H38" s="11"/>
      <c r="I38" s="11"/>
      <c r="J38" s="11"/>
      <c r="K38" s="11"/>
      <c r="L38" s="205" t="str">
        <f t="shared" si="0"/>
        <v>Yes</v>
      </c>
      <c r="M38" s="12"/>
      <c r="N38" s="12"/>
      <c r="O38" s="233" t="str">
        <f>IF(Outcomes!M38="","",IF(AND(Outcomes!M38&lt;='County Names to hide (2)'!$D$2,IF(Outcomes!N38="",'County Names to hide (2)'!$D$2,Outcomes!N38)&gt;='County Names to hide (2)'!$C$2),"Yes","No"))</f>
        <v/>
      </c>
      <c r="P38" s="12"/>
      <c r="Q38" s="12"/>
      <c r="R38" s="12"/>
      <c r="S38" s="12"/>
      <c r="T38" s="206" t="str">
        <f>IF(Outcomes!M38="","",
   IF(AND(Outcomes!N38&lt;&gt;"",Outcomes!N38&lt;'County Names to hide'!$C$2),0,
      ROUND((MIN(IF(Outcomes!N38="", 'County Names to hide'!$D$2, Outcomes!N38),'County Names to hide'!$D$2)-Outcomes!M37)/30,1)))</f>
        <v/>
      </c>
      <c r="U38" s="206" t="str">
        <f>IF(Outcomes!C38="", "", DATEDIF(Outcomes!C38, 'County Names to hide'!$D$2, "m"))</f>
        <v/>
      </c>
      <c r="V38" s="10"/>
      <c r="W38" s="14"/>
      <c r="X38" s="13"/>
      <c r="Y38" s="13"/>
      <c r="Z38" s="13"/>
      <c r="AA38" s="13"/>
      <c r="AB38" s="13"/>
      <c r="AC38" s="13"/>
      <c r="AD38" s="13"/>
      <c r="AE38" s="13"/>
      <c r="AF38" s="13"/>
      <c r="AG38" s="13"/>
      <c r="AH38" s="13"/>
      <c r="AI38" s="13"/>
      <c r="AJ38" s="13"/>
      <c r="AK38" s="13"/>
      <c r="AL38" s="13"/>
      <c r="AM38" s="13"/>
      <c r="AN38" s="13"/>
      <c r="AO38" s="207" t="str">
        <f t="shared" si="1"/>
        <v/>
      </c>
      <c r="AP38" s="207" t="str">
        <f t="shared" si="2"/>
        <v/>
      </c>
      <c r="AQ38" s="13"/>
      <c r="AR38" s="13"/>
      <c r="AS38" s="15"/>
    </row>
    <row r="39" spans="1:45" x14ac:dyDescent="0.35">
      <c r="A39" s="16"/>
      <c r="B39" s="17"/>
      <c r="C39" s="20"/>
      <c r="D39" s="18"/>
      <c r="E39" s="19"/>
      <c r="F39" s="19"/>
      <c r="G39" s="19"/>
      <c r="H39" s="19"/>
      <c r="I39" s="19"/>
      <c r="J39" s="19"/>
      <c r="K39" s="19"/>
      <c r="L39" s="205" t="str">
        <f t="shared" si="0"/>
        <v>Yes</v>
      </c>
      <c r="M39" s="20"/>
      <c r="N39" s="20"/>
      <c r="O39" s="233" t="str">
        <f>IF(Outcomes!M39="","",IF(AND(Outcomes!M39&lt;='County Names to hide (2)'!$D$2,IF(Outcomes!N39="",'County Names to hide (2)'!$D$2,Outcomes!N39)&gt;='County Names to hide (2)'!$C$2),"Yes","No"))</f>
        <v/>
      </c>
      <c r="P39" s="20"/>
      <c r="Q39" s="20"/>
      <c r="R39" s="20"/>
      <c r="S39" s="20"/>
      <c r="T39" s="206" t="str">
        <f>IF(Outcomes!M39="","",
   IF(AND(Outcomes!N39&lt;&gt;"",Outcomes!N39&lt;'County Names to hide'!$C$2),0,
      ROUND((MIN(IF(Outcomes!N39="", 'County Names to hide'!$D$2, Outcomes!N39),'County Names to hide'!$D$2)-Outcomes!M38)/30,1)))</f>
        <v/>
      </c>
      <c r="U39" s="206" t="str">
        <f>IF(Outcomes!C39="", "", DATEDIF(Outcomes!C39, 'County Names to hide'!$D$2, "m"))</f>
        <v/>
      </c>
      <c r="V39" s="18"/>
      <c r="W39" s="22"/>
      <c r="X39" s="21"/>
      <c r="Y39" s="21"/>
      <c r="Z39" s="21"/>
      <c r="AA39" s="21"/>
      <c r="AB39" s="21"/>
      <c r="AC39" s="21"/>
      <c r="AD39" s="21"/>
      <c r="AE39" s="21"/>
      <c r="AF39" s="21"/>
      <c r="AG39" s="21"/>
      <c r="AH39" s="21"/>
      <c r="AI39" s="21"/>
      <c r="AJ39" s="21"/>
      <c r="AK39" s="21"/>
      <c r="AL39" s="21"/>
      <c r="AM39" s="21"/>
      <c r="AN39" s="21"/>
      <c r="AO39" s="207" t="str">
        <f t="shared" si="1"/>
        <v/>
      </c>
      <c r="AP39" s="207" t="str">
        <f t="shared" si="2"/>
        <v/>
      </c>
      <c r="AQ39" s="21"/>
      <c r="AR39" s="21"/>
      <c r="AS39" s="23"/>
    </row>
    <row r="40" spans="1:45" x14ac:dyDescent="0.35">
      <c r="A40" s="24"/>
      <c r="B40" s="9"/>
      <c r="C40" s="12"/>
      <c r="D40" s="10"/>
      <c r="E40" s="11"/>
      <c r="F40" s="11"/>
      <c r="G40" s="11"/>
      <c r="H40" s="11"/>
      <c r="I40" s="11"/>
      <c r="J40" s="11"/>
      <c r="K40" s="11"/>
      <c r="L40" s="205" t="str">
        <f t="shared" si="0"/>
        <v>Yes</v>
      </c>
      <c r="M40" s="12"/>
      <c r="N40" s="12"/>
      <c r="O40" s="233" t="str">
        <f>IF(Outcomes!M40="","",IF(AND(Outcomes!M40&lt;='County Names to hide (2)'!$D$2,IF(Outcomes!N40="",'County Names to hide (2)'!$D$2,Outcomes!N40)&gt;='County Names to hide (2)'!$C$2),"Yes","No"))</f>
        <v/>
      </c>
      <c r="P40" s="12"/>
      <c r="Q40" s="12"/>
      <c r="R40" s="12"/>
      <c r="S40" s="12"/>
      <c r="T40" s="206" t="str">
        <f>IF(Outcomes!M40="","",
   IF(AND(Outcomes!N40&lt;&gt;"",Outcomes!N40&lt;'County Names to hide'!$C$2),0,
      ROUND((MIN(IF(Outcomes!N40="", 'County Names to hide'!$D$2, Outcomes!N40),'County Names to hide'!$D$2)-Outcomes!M39)/30,1)))</f>
        <v/>
      </c>
      <c r="U40" s="206" t="str">
        <f>IF(Outcomes!C40="", "", DATEDIF(Outcomes!C40, 'County Names to hide'!$D$2, "m"))</f>
        <v/>
      </c>
      <c r="V40" s="10"/>
      <c r="W40" s="14"/>
      <c r="X40" s="13"/>
      <c r="Y40" s="13"/>
      <c r="Z40" s="13"/>
      <c r="AA40" s="13"/>
      <c r="AB40" s="13"/>
      <c r="AC40" s="13"/>
      <c r="AD40" s="13"/>
      <c r="AE40" s="13"/>
      <c r="AF40" s="13"/>
      <c r="AG40" s="13"/>
      <c r="AH40" s="13"/>
      <c r="AI40" s="13"/>
      <c r="AJ40" s="13"/>
      <c r="AK40" s="13"/>
      <c r="AL40" s="13"/>
      <c r="AM40" s="13"/>
      <c r="AN40" s="13"/>
      <c r="AO40" s="207" t="str">
        <f t="shared" si="1"/>
        <v/>
      </c>
      <c r="AP40" s="207" t="str">
        <f t="shared" si="2"/>
        <v/>
      </c>
      <c r="AQ40" s="13"/>
      <c r="AR40" s="13"/>
      <c r="AS40" s="15"/>
    </row>
    <row r="41" spans="1:45" x14ac:dyDescent="0.35">
      <c r="A41" s="16"/>
      <c r="B41" s="17"/>
      <c r="C41" s="20"/>
      <c r="D41" s="18"/>
      <c r="E41" s="19"/>
      <c r="F41" s="19"/>
      <c r="G41" s="19"/>
      <c r="H41" s="19"/>
      <c r="I41" s="19"/>
      <c r="J41" s="19"/>
      <c r="K41" s="19"/>
      <c r="L41" s="205" t="str">
        <f t="shared" si="0"/>
        <v>Yes</v>
      </c>
      <c r="M41" s="20"/>
      <c r="N41" s="20"/>
      <c r="O41" s="233" t="str">
        <f>IF(Outcomes!M41="","",IF(AND(Outcomes!M41&lt;='County Names to hide (2)'!$D$2,IF(Outcomes!N41="",'County Names to hide (2)'!$D$2,Outcomes!N41)&gt;='County Names to hide (2)'!$C$2),"Yes","No"))</f>
        <v/>
      </c>
      <c r="P41" s="20"/>
      <c r="Q41" s="20"/>
      <c r="R41" s="20"/>
      <c r="S41" s="20"/>
      <c r="T41" s="206" t="str">
        <f>IF(Outcomes!M41="","",
   IF(AND(Outcomes!N41&lt;&gt;"",Outcomes!N41&lt;'County Names to hide'!$C$2),0,
      ROUND((MIN(IF(Outcomes!N41="", 'County Names to hide'!$D$2, Outcomes!N41),'County Names to hide'!$D$2)-Outcomes!M40)/30,1)))</f>
        <v/>
      </c>
      <c r="U41" s="206" t="str">
        <f>IF(Outcomes!C41="", "", DATEDIF(Outcomes!C41, 'County Names to hide'!$D$2, "m"))</f>
        <v/>
      </c>
      <c r="V41" s="18"/>
      <c r="W41" s="22"/>
      <c r="X41" s="21"/>
      <c r="Y41" s="21"/>
      <c r="Z41" s="21"/>
      <c r="AA41" s="21"/>
      <c r="AB41" s="21"/>
      <c r="AC41" s="21"/>
      <c r="AD41" s="21"/>
      <c r="AE41" s="21"/>
      <c r="AF41" s="21"/>
      <c r="AG41" s="21"/>
      <c r="AH41" s="21"/>
      <c r="AI41" s="21"/>
      <c r="AJ41" s="21"/>
      <c r="AK41" s="21"/>
      <c r="AL41" s="21"/>
      <c r="AM41" s="21"/>
      <c r="AN41" s="21"/>
      <c r="AO41" s="207" t="str">
        <f t="shared" si="1"/>
        <v/>
      </c>
      <c r="AP41" s="207" t="str">
        <f t="shared" si="2"/>
        <v/>
      </c>
      <c r="AQ41" s="21"/>
      <c r="AR41" s="21"/>
      <c r="AS41" s="23"/>
    </row>
    <row r="42" spans="1:45" x14ac:dyDescent="0.35">
      <c r="A42" s="24"/>
      <c r="B42" s="9"/>
      <c r="C42" s="12"/>
      <c r="D42" s="10"/>
      <c r="E42" s="11"/>
      <c r="F42" s="11"/>
      <c r="G42" s="11"/>
      <c r="H42" s="11"/>
      <c r="I42" s="11"/>
      <c r="J42" s="11"/>
      <c r="K42" s="11"/>
      <c r="L42" s="205" t="str">
        <f t="shared" si="0"/>
        <v>Yes</v>
      </c>
      <c r="M42" s="12"/>
      <c r="N42" s="12"/>
      <c r="O42" s="233" t="str">
        <f>IF(Outcomes!M42="","",IF(AND(Outcomes!M42&lt;='County Names to hide (2)'!$D$2,IF(Outcomes!N42="",'County Names to hide (2)'!$D$2,Outcomes!N42)&gt;='County Names to hide (2)'!$C$2),"Yes","No"))</f>
        <v/>
      </c>
      <c r="P42" s="12"/>
      <c r="Q42" s="12"/>
      <c r="R42" s="12"/>
      <c r="S42" s="12"/>
      <c r="T42" s="206" t="str">
        <f>IF(Outcomes!M42="","",
   IF(AND(Outcomes!N42&lt;&gt;"",Outcomes!N42&lt;'County Names to hide'!$C$2),0,
      ROUND((MIN(IF(Outcomes!N42="", 'County Names to hide'!$D$2, Outcomes!N42),'County Names to hide'!$D$2)-Outcomes!M41)/30,1)))</f>
        <v/>
      </c>
      <c r="U42" s="206" t="str">
        <f>IF(Outcomes!C42="", "", DATEDIF(Outcomes!C42, 'County Names to hide'!$D$2, "m"))</f>
        <v/>
      </c>
      <c r="V42" s="10"/>
      <c r="W42" s="14"/>
      <c r="X42" s="13"/>
      <c r="Y42" s="13"/>
      <c r="Z42" s="13"/>
      <c r="AA42" s="13"/>
      <c r="AB42" s="13"/>
      <c r="AC42" s="13"/>
      <c r="AD42" s="13"/>
      <c r="AE42" s="13"/>
      <c r="AF42" s="13"/>
      <c r="AG42" s="13"/>
      <c r="AH42" s="13"/>
      <c r="AI42" s="13"/>
      <c r="AJ42" s="13"/>
      <c r="AK42" s="13"/>
      <c r="AL42" s="13"/>
      <c r="AM42" s="13"/>
      <c r="AN42" s="13"/>
      <c r="AO42" s="207" t="str">
        <f t="shared" si="1"/>
        <v/>
      </c>
      <c r="AP42" s="207" t="str">
        <f t="shared" si="2"/>
        <v/>
      </c>
      <c r="AQ42" s="13"/>
      <c r="AR42" s="13"/>
      <c r="AS42" s="15"/>
    </row>
    <row r="43" spans="1:45" x14ac:dyDescent="0.35">
      <c r="A43" s="16"/>
      <c r="B43" s="17"/>
      <c r="C43" s="20"/>
      <c r="D43" s="18"/>
      <c r="E43" s="19"/>
      <c r="F43" s="19"/>
      <c r="G43" s="19"/>
      <c r="H43" s="19"/>
      <c r="I43" s="19"/>
      <c r="J43" s="19"/>
      <c r="K43" s="19"/>
      <c r="L43" s="205" t="str">
        <f t="shared" si="0"/>
        <v>Yes</v>
      </c>
      <c r="M43" s="20"/>
      <c r="N43" s="20"/>
      <c r="O43" s="233" t="str">
        <f>IF(Outcomes!M43="","",IF(AND(Outcomes!M43&lt;='County Names to hide (2)'!$D$2,IF(Outcomes!N43="",'County Names to hide (2)'!$D$2,Outcomes!N43)&gt;='County Names to hide (2)'!$C$2),"Yes","No"))</f>
        <v/>
      </c>
      <c r="P43" s="20"/>
      <c r="Q43" s="20"/>
      <c r="R43" s="20"/>
      <c r="S43" s="20"/>
      <c r="T43" s="206" t="str">
        <f>IF(Outcomes!M43="","",
   IF(AND(Outcomes!N43&lt;&gt;"",Outcomes!N43&lt;'County Names to hide'!$C$2),0,
      ROUND((MIN(IF(Outcomes!N43="", 'County Names to hide'!$D$2, Outcomes!N43),'County Names to hide'!$D$2)-Outcomes!M42)/30,1)))</f>
        <v/>
      </c>
      <c r="U43" s="206" t="str">
        <f>IF(Outcomes!C43="", "", DATEDIF(Outcomes!C43, 'County Names to hide'!$D$2, "m"))</f>
        <v/>
      </c>
      <c r="V43" s="18"/>
      <c r="W43" s="22"/>
      <c r="X43" s="21"/>
      <c r="Y43" s="21"/>
      <c r="Z43" s="21"/>
      <c r="AA43" s="21"/>
      <c r="AB43" s="21"/>
      <c r="AC43" s="21"/>
      <c r="AD43" s="21"/>
      <c r="AE43" s="21"/>
      <c r="AF43" s="21"/>
      <c r="AG43" s="21"/>
      <c r="AH43" s="21"/>
      <c r="AI43" s="21"/>
      <c r="AJ43" s="21"/>
      <c r="AK43" s="21"/>
      <c r="AL43" s="21"/>
      <c r="AM43" s="21"/>
      <c r="AN43" s="21"/>
      <c r="AO43" s="207" t="str">
        <f t="shared" si="1"/>
        <v/>
      </c>
      <c r="AP43" s="207" t="str">
        <f t="shared" si="2"/>
        <v/>
      </c>
      <c r="AQ43" s="21"/>
      <c r="AR43" s="21"/>
      <c r="AS43" s="23"/>
    </row>
    <row r="44" spans="1:45" x14ac:dyDescent="0.35">
      <c r="A44" s="24"/>
      <c r="B44" s="9"/>
      <c r="C44" s="12"/>
      <c r="D44" s="10"/>
      <c r="E44" s="11"/>
      <c r="F44" s="11"/>
      <c r="G44" s="11"/>
      <c r="H44" s="11"/>
      <c r="I44" s="11"/>
      <c r="J44" s="11"/>
      <c r="K44" s="11"/>
      <c r="L44" s="205" t="str">
        <f t="shared" si="0"/>
        <v>Yes</v>
      </c>
      <c r="M44" s="12"/>
      <c r="N44" s="12"/>
      <c r="O44" s="233" t="str">
        <f>IF(Outcomes!M44="","",IF(AND(Outcomes!M44&lt;='County Names to hide (2)'!$D$2,IF(Outcomes!N44="",'County Names to hide (2)'!$D$2,Outcomes!N44)&gt;='County Names to hide (2)'!$C$2),"Yes","No"))</f>
        <v/>
      </c>
      <c r="P44" s="12"/>
      <c r="Q44" s="12"/>
      <c r="R44" s="12"/>
      <c r="S44" s="12"/>
      <c r="T44" s="206" t="str">
        <f>IF(Outcomes!M44="","",
   IF(AND(Outcomes!N44&lt;&gt;"",Outcomes!N44&lt;'County Names to hide'!$C$2),0,
      ROUND((MIN(IF(Outcomes!N44="", 'County Names to hide'!$D$2, Outcomes!N44),'County Names to hide'!$D$2)-Outcomes!M43)/30,1)))</f>
        <v/>
      </c>
      <c r="U44" s="206" t="str">
        <f>IF(Outcomes!C44="", "", DATEDIF(Outcomes!C44, 'County Names to hide'!$D$2, "m"))</f>
        <v/>
      </c>
      <c r="V44" s="10"/>
      <c r="W44" s="14"/>
      <c r="X44" s="13"/>
      <c r="Y44" s="13"/>
      <c r="Z44" s="13"/>
      <c r="AA44" s="13"/>
      <c r="AB44" s="13"/>
      <c r="AC44" s="13"/>
      <c r="AD44" s="13"/>
      <c r="AE44" s="13"/>
      <c r="AF44" s="13"/>
      <c r="AG44" s="13"/>
      <c r="AH44" s="13"/>
      <c r="AI44" s="13"/>
      <c r="AJ44" s="13"/>
      <c r="AK44" s="13"/>
      <c r="AL44" s="13"/>
      <c r="AM44" s="13"/>
      <c r="AN44" s="13"/>
      <c r="AO44" s="207" t="str">
        <f t="shared" si="1"/>
        <v/>
      </c>
      <c r="AP44" s="207" t="str">
        <f t="shared" si="2"/>
        <v/>
      </c>
      <c r="AQ44" s="13"/>
      <c r="AR44" s="13"/>
      <c r="AS44" s="15"/>
    </row>
    <row r="45" spans="1:45" x14ac:dyDescent="0.35">
      <c r="A45" s="16"/>
      <c r="B45" s="17"/>
      <c r="C45" s="20"/>
      <c r="D45" s="18"/>
      <c r="E45" s="19"/>
      <c r="F45" s="19"/>
      <c r="G45" s="19"/>
      <c r="H45" s="19"/>
      <c r="I45" s="19"/>
      <c r="J45" s="19"/>
      <c r="K45" s="19"/>
      <c r="L45" s="205" t="str">
        <f t="shared" si="0"/>
        <v>Yes</v>
      </c>
      <c r="M45" s="20"/>
      <c r="N45" s="20"/>
      <c r="O45" s="233" t="str">
        <f>IF(Outcomes!M45="","",IF(AND(Outcomes!M45&lt;='County Names to hide (2)'!$D$2,IF(Outcomes!N45="",'County Names to hide (2)'!$D$2,Outcomes!N45)&gt;='County Names to hide (2)'!$C$2),"Yes","No"))</f>
        <v/>
      </c>
      <c r="P45" s="20"/>
      <c r="Q45" s="20"/>
      <c r="R45" s="20"/>
      <c r="S45" s="20"/>
      <c r="T45" s="206" t="str">
        <f>IF(Outcomes!M45="","",
   IF(AND(Outcomes!N45&lt;&gt;"",Outcomes!N45&lt;'County Names to hide'!$C$2),0,
      ROUND((MIN(IF(Outcomes!N45="", 'County Names to hide'!$D$2, Outcomes!N45),'County Names to hide'!$D$2)-Outcomes!M44)/30,1)))</f>
        <v/>
      </c>
      <c r="U45" s="206" t="str">
        <f>IF(Outcomes!C45="", "", DATEDIF(Outcomes!C45, 'County Names to hide'!$D$2, "m"))</f>
        <v/>
      </c>
      <c r="V45" s="18"/>
      <c r="W45" s="22"/>
      <c r="X45" s="21"/>
      <c r="Y45" s="21"/>
      <c r="Z45" s="21"/>
      <c r="AA45" s="21"/>
      <c r="AB45" s="21"/>
      <c r="AC45" s="21"/>
      <c r="AD45" s="21"/>
      <c r="AE45" s="21"/>
      <c r="AF45" s="21"/>
      <c r="AG45" s="21"/>
      <c r="AH45" s="21"/>
      <c r="AI45" s="21"/>
      <c r="AJ45" s="21"/>
      <c r="AK45" s="21"/>
      <c r="AL45" s="21"/>
      <c r="AM45" s="21"/>
      <c r="AN45" s="21"/>
      <c r="AO45" s="207" t="str">
        <f t="shared" si="1"/>
        <v/>
      </c>
      <c r="AP45" s="207" t="str">
        <f t="shared" si="2"/>
        <v/>
      </c>
      <c r="AQ45" s="21"/>
      <c r="AR45" s="21"/>
      <c r="AS45" s="23"/>
    </row>
    <row r="46" spans="1:45" x14ac:dyDescent="0.35">
      <c r="A46" s="24"/>
      <c r="B46" s="9"/>
      <c r="C46" s="12"/>
      <c r="D46" s="10"/>
      <c r="E46" s="11"/>
      <c r="F46" s="11"/>
      <c r="G46" s="11"/>
      <c r="H46" s="11"/>
      <c r="I46" s="11"/>
      <c r="J46" s="11"/>
      <c r="K46" s="11"/>
      <c r="L46" s="205" t="str">
        <f t="shared" si="0"/>
        <v>Yes</v>
      </c>
      <c r="M46" s="12"/>
      <c r="N46" s="12"/>
      <c r="O46" s="233" t="str">
        <f>IF(Outcomes!M46="","",IF(AND(Outcomes!M46&lt;='County Names to hide (2)'!$D$2,IF(Outcomes!N46="",'County Names to hide (2)'!$D$2,Outcomes!N46)&gt;='County Names to hide (2)'!$C$2),"Yes","No"))</f>
        <v/>
      </c>
      <c r="P46" s="12"/>
      <c r="Q46" s="12"/>
      <c r="R46" s="12"/>
      <c r="S46" s="12"/>
      <c r="T46" s="206" t="str">
        <f>IF(Outcomes!M46="","",
   IF(AND(Outcomes!N46&lt;&gt;"",Outcomes!N46&lt;'County Names to hide'!$C$2),0,
      ROUND((MIN(IF(Outcomes!N46="", 'County Names to hide'!$D$2, Outcomes!N46),'County Names to hide'!$D$2)-Outcomes!M45)/30,1)))</f>
        <v/>
      </c>
      <c r="U46" s="206" t="str">
        <f>IF(Outcomes!C46="", "", DATEDIF(Outcomes!C46, 'County Names to hide'!$D$2, "m"))</f>
        <v/>
      </c>
      <c r="V46" s="10"/>
      <c r="W46" s="14"/>
      <c r="X46" s="13"/>
      <c r="Y46" s="13"/>
      <c r="Z46" s="13"/>
      <c r="AA46" s="13"/>
      <c r="AB46" s="13"/>
      <c r="AC46" s="13"/>
      <c r="AD46" s="13"/>
      <c r="AE46" s="13"/>
      <c r="AF46" s="13"/>
      <c r="AG46" s="13"/>
      <c r="AH46" s="13"/>
      <c r="AI46" s="13"/>
      <c r="AJ46" s="13"/>
      <c r="AK46" s="13"/>
      <c r="AL46" s="13"/>
      <c r="AM46" s="13"/>
      <c r="AN46" s="13"/>
      <c r="AO46" s="207" t="str">
        <f t="shared" si="1"/>
        <v/>
      </c>
      <c r="AP46" s="207" t="str">
        <f t="shared" si="2"/>
        <v/>
      </c>
      <c r="AQ46" s="13"/>
      <c r="AR46" s="13"/>
      <c r="AS46" s="15"/>
    </row>
    <row r="47" spans="1:45" x14ac:dyDescent="0.35">
      <c r="A47" s="16"/>
      <c r="B47" s="17"/>
      <c r="C47" s="20"/>
      <c r="D47" s="18"/>
      <c r="E47" s="19"/>
      <c r="F47" s="19"/>
      <c r="G47" s="19"/>
      <c r="H47" s="19"/>
      <c r="I47" s="19"/>
      <c r="J47" s="19"/>
      <c r="K47" s="19"/>
      <c r="L47" s="205" t="str">
        <f t="shared" si="0"/>
        <v>Yes</v>
      </c>
      <c r="M47" s="20"/>
      <c r="N47" s="20"/>
      <c r="O47" s="233" t="str">
        <f>IF(Outcomes!M47="","",IF(AND(Outcomes!M47&lt;='County Names to hide (2)'!$D$2,IF(Outcomes!N47="",'County Names to hide (2)'!$D$2,Outcomes!N47)&gt;='County Names to hide (2)'!$C$2),"Yes","No"))</f>
        <v/>
      </c>
      <c r="P47" s="20"/>
      <c r="Q47" s="20"/>
      <c r="R47" s="20"/>
      <c r="S47" s="20"/>
      <c r="T47" s="206" t="str">
        <f>IF(Outcomes!M47="","",
   IF(AND(Outcomes!N47&lt;&gt;"",Outcomes!N47&lt;'County Names to hide'!$C$2),0,
      ROUND((MIN(IF(Outcomes!N47="", 'County Names to hide'!$D$2, Outcomes!N47),'County Names to hide'!$D$2)-Outcomes!M46)/30,1)))</f>
        <v/>
      </c>
      <c r="U47" s="206" t="str">
        <f>IF(Outcomes!C47="", "", DATEDIF(Outcomes!C47, 'County Names to hide'!$D$2, "m"))</f>
        <v/>
      </c>
      <c r="V47" s="18"/>
      <c r="W47" s="22"/>
      <c r="X47" s="21"/>
      <c r="Y47" s="21"/>
      <c r="Z47" s="21"/>
      <c r="AA47" s="21"/>
      <c r="AB47" s="21"/>
      <c r="AC47" s="21"/>
      <c r="AD47" s="21"/>
      <c r="AE47" s="21"/>
      <c r="AF47" s="21"/>
      <c r="AG47" s="21"/>
      <c r="AH47" s="21"/>
      <c r="AI47" s="21"/>
      <c r="AJ47" s="21"/>
      <c r="AK47" s="21"/>
      <c r="AL47" s="21"/>
      <c r="AM47" s="21"/>
      <c r="AN47" s="21"/>
      <c r="AO47" s="207" t="str">
        <f t="shared" si="1"/>
        <v/>
      </c>
      <c r="AP47" s="207" t="str">
        <f t="shared" si="2"/>
        <v/>
      </c>
      <c r="AQ47" s="21"/>
      <c r="AR47" s="21"/>
      <c r="AS47" s="23"/>
    </row>
    <row r="48" spans="1:45" x14ac:dyDescent="0.35">
      <c r="A48" s="24"/>
      <c r="B48" s="9"/>
      <c r="C48" s="12"/>
      <c r="D48" s="10"/>
      <c r="E48" s="11"/>
      <c r="F48" s="11"/>
      <c r="G48" s="11"/>
      <c r="H48" s="11"/>
      <c r="I48" s="11"/>
      <c r="J48" s="11"/>
      <c r="K48" s="11"/>
      <c r="L48" s="205" t="str">
        <f t="shared" si="0"/>
        <v>Yes</v>
      </c>
      <c r="M48" s="12"/>
      <c r="N48" s="12"/>
      <c r="O48" s="233" t="str">
        <f>IF(Outcomes!M48="","",IF(AND(Outcomes!M48&lt;='County Names to hide (2)'!$D$2,IF(Outcomes!N48="",'County Names to hide (2)'!$D$2,Outcomes!N48)&gt;='County Names to hide (2)'!$C$2),"Yes","No"))</f>
        <v/>
      </c>
      <c r="P48" s="12"/>
      <c r="Q48" s="12"/>
      <c r="R48" s="12"/>
      <c r="S48" s="12"/>
      <c r="T48" s="206" t="str">
        <f>IF(Outcomes!M48="","",
   IF(AND(Outcomes!N48&lt;&gt;"",Outcomes!N48&lt;'County Names to hide'!$C$2),0,
      ROUND((MIN(IF(Outcomes!N48="", 'County Names to hide'!$D$2, Outcomes!N48),'County Names to hide'!$D$2)-Outcomes!M47)/30,1)))</f>
        <v/>
      </c>
      <c r="U48" s="206" t="str">
        <f>IF(Outcomes!C48="", "", DATEDIF(Outcomes!C48, 'County Names to hide'!$D$2, "m"))</f>
        <v/>
      </c>
      <c r="V48" s="10"/>
      <c r="W48" s="14"/>
      <c r="X48" s="13"/>
      <c r="Y48" s="13"/>
      <c r="Z48" s="13"/>
      <c r="AA48" s="13"/>
      <c r="AB48" s="13"/>
      <c r="AC48" s="13"/>
      <c r="AD48" s="13"/>
      <c r="AE48" s="13"/>
      <c r="AF48" s="13"/>
      <c r="AG48" s="13"/>
      <c r="AH48" s="13"/>
      <c r="AI48" s="13"/>
      <c r="AJ48" s="13"/>
      <c r="AK48" s="13"/>
      <c r="AL48" s="13"/>
      <c r="AM48" s="13"/>
      <c r="AN48" s="13"/>
      <c r="AO48" s="207" t="str">
        <f t="shared" si="1"/>
        <v/>
      </c>
      <c r="AP48" s="207" t="str">
        <f t="shared" si="2"/>
        <v/>
      </c>
      <c r="AQ48" s="13"/>
      <c r="AR48" s="13"/>
      <c r="AS48" s="15"/>
    </row>
    <row r="49" spans="1:45" x14ac:dyDescent="0.35">
      <c r="A49" s="16"/>
      <c r="B49" s="17"/>
      <c r="C49" s="20"/>
      <c r="D49" s="18"/>
      <c r="E49" s="19"/>
      <c r="F49" s="19"/>
      <c r="G49" s="19"/>
      <c r="H49" s="19"/>
      <c r="I49" s="19"/>
      <c r="J49" s="19"/>
      <c r="K49" s="19"/>
      <c r="L49" s="205" t="str">
        <f t="shared" si="0"/>
        <v>Yes</v>
      </c>
      <c r="M49" s="20"/>
      <c r="N49" s="20"/>
      <c r="O49" s="233" t="str">
        <f>IF(Outcomes!M49="","",IF(AND(Outcomes!M49&lt;='County Names to hide (2)'!$D$2,IF(Outcomes!N49="",'County Names to hide (2)'!$D$2,Outcomes!N49)&gt;='County Names to hide (2)'!$C$2),"Yes","No"))</f>
        <v/>
      </c>
      <c r="P49" s="20"/>
      <c r="Q49" s="20"/>
      <c r="R49" s="20"/>
      <c r="S49" s="20"/>
      <c r="T49" s="206" t="str">
        <f>IF(Outcomes!M49="","",
   IF(AND(Outcomes!N49&lt;&gt;"",Outcomes!N49&lt;'County Names to hide'!$C$2),0,
      ROUND((MIN(IF(Outcomes!N49="", 'County Names to hide'!$D$2, Outcomes!N49),'County Names to hide'!$D$2)-Outcomes!M48)/30,1)))</f>
        <v/>
      </c>
      <c r="U49" s="206" t="str">
        <f>IF(Outcomes!C49="", "", DATEDIF(Outcomes!C49, 'County Names to hide'!$D$2, "m"))</f>
        <v/>
      </c>
      <c r="V49" s="18"/>
      <c r="W49" s="22"/>
      <c r="X49" s="21"/>
      <c r="Y49" s="21"/>
      <c r="Z49" s="21"/>
      <c r="AA49" s="21"/>
      <c r="AB49" s="21"/>
      <c r="AC49" s="21"/>
      <c r="AD49" s="21"/>
      <c r="AE49" s="21"/>
      <c r="AF49" s="21"/>
      <c r="AG49" s="21"/>
      <c r="AH49" s="21"/>
      <c r="AI49" s="21"/>
      <c r="AJ49" s="21"/>
      <c r="AK49" s="21"/>
      <c r="AL49" s="21"/>
      <c r="AM49" s="21"/>
      <c r="AN49" s="21"/>
      <c r="AO49" s="207" t="str">
        <f t="shared" si="1"/>
        <v/>
      </c>
      <c r="AP49" s="207" t="str">
        <f t="shared" si="2"/>
        <v/>
      </c>
      <c r="AQ49" s="21"/>
      <c r="AR49" s="21"/>
      <c r="AS49" s="23"/>
    </row>
    <row r="50" spans="1:45" x14ac:dyDescent="0.35">
      <c r="A50" s="24"/>
      <c r="B50" s="9"/>
      <c r="C50" s="12"/>
      <c r="D50" s="10"/>
      <c r="E50" s="11"/>
      <c r="F50" s="11"/>
      <c r="G50" s="11"/>
      <c r="H50" s="11"/>
      <c r="I50" s="11"/>
      <c r="J50" s="11"/>
      <c r="K50" s="11"/>
      <c r="L50" s="205" t="str">
        <f t="shared" si="0"/>
        <v>Yes</v>
      </c>
      <c r="M50" s="12"/>
      <c r="N50" s="12"/>
      <c r="O50" s="233" t="str">
        <f>IF(Outcomes!M50="","",IF(AND(Outcomes!M50&lt;='County Names to hide (2)'!$D$2,IF(Outcomes!N50="",'County Names to hide (2)'!$D$2,Outcomes!N50)&gt;='County Names to hide (2)'!$C$2),"Yes","No"))</f>
        <v/>
      </c>
      <c r="P50" s="12"/>
      <c r="Q50" s="12"/>
      <c r="R50" s="12"/>
      <c r="S50" s="12"/>
      <c r="T50" s="206" t="str">
        <f>IF(Outcomes!M50="","",
   IF(AND(Outcomes!N50&lt;&gt;"",Outcomes!N50&lt;'County Names to hide'!$C$2),0,
      ROUND((MIN(IF(Outcomes!N50="", 'County Names to hide'!$D$2, Outcomes!N50),'County Names to hide'!$D$2)-Outcomes!M49)/30,1)))</f>
        <v/>
      </c>
      <c r="U50" s="206" t="str">
        <f>IF(Outcomes!C50="", "", DATEDIF(Outcomes!C50, 'County Names to hide'!$D$2, "m"))</f>
        <v/>
      </c>
      <c r="V50" s="10"/>
      <c r="W50" s="14"/>
      <c r="X50" s="13"/>
      <c r="Y50" s="13"/>
      <c r="Z50" s="13"/>
      <c r="AA50" s="13"/>
      <c r="AB50" s="13"/>
      <c r="AC50" s="13"/>
      <c r="AD50" s="13"/>
      <c r="AE50" s="13"/>
      <c r="AF50" s="13"/>
      <c r="AG50" s="13"/>
      <c r="AH50" s="13"/>
      <c r="AI50" s="13"/>
      <c r="AJ50" s="13"/>
      <c r="AK50" s="13"/>
      <c r="AL50" s="13"/>
      <c r="AM50" s="13"/>
      <c r="AN50" s="13"/>
      <c r="AO50" s="207" t="str">
        <f t="shared" si="1"/>
        <v/>
      </c>
      <c r="AP50" s="207" t="str">
        <f t="shared" si="2"/>
        <v/>
      </c>
      <c r="AQ50" s="13"/>
      <c r="AR50" s="13"/>
      <c r="AS50" s="15"/>
    </row>
    <row r="51" spans="1:45" x14ac:dyDescent="0.35">
      <c r="A51" s="16"/>
      <c r="B51" s="17"/>
      <c r="C51" s="20"/>
      <c r="D51" s="18"/>
      <c r="E51" s="19"/>
      <c r="F51" s="19"/>
      <c r="G51" s="19"/>
      <c r="H51" s="19"/>
      <c r="I51" s="19"/>
      <c r="J51" s="19"/>
      <c r="K51" s="19"/>
      <c r="L51" s="205" t="str">
        <f t="shared" si="0"/>
        <v>Yes</v>
      </c>
      <c r="M51" s="20"/>
      <c r="N51" s="20"/>
      <c r="O51" s="233" t="str">
        <f>IF(Outcomes!M51="","",IF(AND(Outcomes!M51&lt;='County Names to hide (2)'!$D$2,IF(Outcomes!N51="",'County Names to hide (2)'!$D$2,Outcomes!N51)&gt;='County Names to hide (2)'!$C$2),"Yes","No"))</f>
        <v/>
      </c>
      <c r="P51" s="20"/>
      <c r="Q51" s="20"/>
      <c r="R51" s="20"/>
      <c r="S51" s="20"/>
      <c r="T51" s="206" t="str">
        <f>IF(Outcomes!M51="","",
   IF(AND(Outcomes!N51&lt;&gt;"",Outcomes!N51&lt;'County Names to hide'!$C$2),0,
      ROUND((MIN(IF(Outcomes!N51="", 'County Names to hide'!$D$2, Outcomes!N51),'County Names to hide'!$D$2)-Outcomes!M50)/30,1)))</f>
        <v/>
      </c>
      <c r="U51" s="206" t="str">
        <f>IF(Outcomes!C51="", "", DATEDIF(Outcomes!C51, 'County Names to hide'!$D$2, "m"))</f>
        <v/>
      </c>
      <c r="V51" s="18"/>
      <c r="W51" s="22"/>
      <c r="X51" s="21"/>
      <c r="Y51" s="21"/>
      <c r="Z51" s="21"/>
      <c r="AA51" s="21"/>
      <c r="AB51" s="21"/>
      <c r="AC51" s="21"/>
      <c r="AD51" s="21"/>
      <c r="AE51" s="21"/>
      <c r="AF51" s="21"/>
      <c r="AG51" s="21"/>
      <c r="AH51" s="21"/>
      <c r="AI51" s="21"/>
      <c r="AJ51" s="21"/>
      <c r="AK51" s="21"/>
      <c r="AL51" s="21"/>
      <c r="AM51" s="21"/>
      <c r="AN51" s="21"/>
      <c r="AO51" s="207" t="str">
        <f t="shared" si="1"/>
        <v/>
      </c>
      <c r="AP51" s="207" t="str">
        <f t="shared" si="2"/>
        <v/>
      </c>
      <c r="AQ51" s="21"/>
      <c r="AR51" s="21"/>
      <c r="AS51" s="23"/>
    </row>
    <row r="52" spans="1:45" x14ac:dyDescent="0.35">
      <c r="A52" s="24"/>
      <c r="B52" s="9"/>
      <c r="C52" s="12"/>
      <c r="D52" s="10"/>
      <c r="E52" s="11"/>
      <c r="F52" s="11"/>
      <c r="G52" s="11"/>
      <c r="H52" s="11"/>
      <c r="I52" s="11"/>
      <c r="J52" s="11"/>
      <c r="K52" s="11"/>
      <c r="L52" s="205" t="str">
        <f t="shared" si="0"/>
        <v>Yes</v>
      </c>
      <c r="M52" s="12"/>
      <c r="N52" s="12"/>
      <c r="O52" s="233" t="str">
        <f>IF(Outcomes!M52="","",IF(AND(Outcomes!M52&lt;='County Names to hide (2)'!$D$2,IF(Outcomes!N52="",'County Names to hide (2)'!$D$2,Outcomes!N52)&gt;='County Names to hide (2)'!$C$2),"Yes","No"))</f>
        <v/>
      </c>
      <c r="P52" s="12"/>
      <c r="Q52" s="12"/>
      <c r="R52" s="12"/>
      <c r="S52" s="12"/>
      <c r="T52" s="206" t="str">
        <f>IF(Outcomes!M52="","",
   IF(AND(Outcomes!N52&lt;&gt;"",Outcomes!N52&lt;'County Names to hide'!$C$2),0,
      ROUND((MIN(IF(Outcomes!N52="", 'County Names to hide'!$D$2, Outcomes!N52),'County Names to hide'!$D$2)-Outcomes!M51)/30,1)))</f>
        <v/>
      </c>
      <c r="U52" s="206" t="str">
        <f>IF(Outcomes!C52="", "", DATEDIF(Outcomes!C52, 'County Names to hide'!$D$2, "m"))</f>
        <v/>
      </c>
      <c r="V52" s="10"/>
      <c r="W52" s="14"/>
      <c r="X52" s="13"/>
      <c r="Y52" s="13"/>
      <c r="Z52" s="13"/>
      <c r="AA52" s="13"/>
      <c r="AB52" s="13"/>
      <c r="AC52" s="13"/>
      <c r="AD52" s="13"/>
      <c r="AE52" s="13"/>
      <c r="AF52" s="13"/>
      <c r="AG52" s="13"/>
      <c r="AH52" s="13"/>
      <c r="AI52" s="13"/>
      <c r="AJ52" s="13"/>
      <c r="AK52" s="13"/>
      <c r="AL52" s="13"/>
      <c r="AM52" s="13"/>
      <c r="AN52" s="13"/>
      <c r="AO52" s="207" t="str">
        <f t="shared" si="1"/>
        <v/>
      </c>
      <c r="AP52" s="207" t="str">
        <f t="shared" si="2"/>
        <v/>
      </c>
      <c r="AQ52" s="13"/>
      <c r="AR52" s="13"/>
      <c r="AS52" s="15"/>
    </row>
    <row r="53" spans="1:45" x14ac:dyDescent="0.35">
      <c r="A53" s="16"/>
      <c r="B53" s="17"/>
      <c r="C53" s="20"/>
      <c r="D53" s="18"/>
      <c r="E53" s="19"/>
      <c r="F53" s="19"/>
      <c r="G53" s="19"/>
      <c r="H53" s="19"/>
      <c r="I53" s="19"/>
      <c r="J53" s="19"/>
      <c r="K53" s="19"/>
      <c r="L53" s="205" t="str">
        <f t="shared" si="0"/>
        <v>Yes</v>
      </c>
      <c r="M53" s="20"/>
      <c r="N53" s="20"/>
      <c r="O53" s="233" t="str">
        <f>IF(Outcomes!M53="","",IF(AND(Outcomes!M53&lt;='County Names to hide (2)'!$D$2,IF(Outcomes!N53="",'County Names to hide (2)'!$D$2,Outcomes!N53)&gt;='County Names to hide (2)'!$C$2),"Yes","No"))</f>
        <v/>
      </c>
      <c r="P53" s="20"/>
      <c r="Q53" s="20"/>
      <c r="R53" s="20"/>
      <c r="S53" s="20"/>
      <c r="T53" s="206" t="str">
        <f>IF(Outcomes!M53="","",
   IF(AND(Outcomes!N53&lt;&gt;"",Outcomes!N53&lt;'County Names to hide'!$C$2),0,
      ROUND((MIN(IF(Outcomes!N53="", 'County Names to hide'!$D$2, Outcomes!N53),'County Names to hide'!$D$2)-Outcomes!M52)/30,1)))</f>
        <v/>
      </c>
      <c r="U53" s="206" t="str">
        <f>IF(Outcomes!C53="", "", DATEDIF(Outcomes!C53, 'County Names to hide'!$D$2, "m"))</f>
        <v/>
      </c>
      <c r="V53" s="18"/>
      <c r="W53" s="22"/>
      <c r="X53" s="21"/>
      <c r="Y53" s="21"/>
      <c r="Z53" s="21"/>
      <c r="AA53" s="21"/>
      <c r="AB53" s="21"/>
      <c r="AC53" s="21"/>
      <c r="AD53" s="21"/>
      <c r="AE53" s="21"/>
      <c r="AF53" s="21"/>
      <c r="AG53" s="21"/>
      <c r="AH53" s="21"/>
      <c r="AI53" s="21"/>
      <c r="AJ53" s="21"/>
      <c r="AK53" s="21"/>
      <c r="AL53" s="21"/>
      <c r="AM53" s="21"/>
      <c r="AN53" s="21"/>
      <c r="AO53" s="207" t="str">
        <f t="shared" si="1"/>
        <v/>
      </c>
      <c r="AP53" s="207" t="str">
        <f t="shared" si="2"/>
        <v/>
      </c>
      <c r="AQ53" s="21"/>
      <c r="AR53" s="21"/>
      <c r="AS53" s="23"/>
    </row>
    <row r="54" spans="1:45" x14ac:dyDescent="0.35">
      <c r="A54" s="24"/>
      <c r="B54" s="9"/>
      <c r="C54" s="12"/>
      <c r="D54" s="10"/>
      <c r="E54" s="11"/>
      <c r="F54" s="11"/>
      <c r="G54" s="11"/>
      <c r="H54" s="11"/>
      <c r="I54" s="11"/>
      <c r="J54" s="11"/>
      <c r="K54" s="11"/>
      <c r="L54" s="205" t="str">
        <f t="shared" si="0"/>
        <v>Yes</v>
      </c>
      <c r="M54" s="12"/>
      <c r="N54" s="12"/>
      <c r="O54" s="233" t="str">
        <f>IF(Outcomes!M54="","",IF(AND(Outcomes!M54&lt;='County Names to hide (2)'!$D$2,IF(Outcomes!N54="",'County Names to hide (2)'!$D$2,Outcomes!N54)&gt;='County Names to hide (2)'!$C$2),"Yes","No"))</f>
        <v/>
      </c>
      <c r="P54" s="12"/>
      <c r="Q54" s="12"/>
      <c r="R54" s="12"/>
      <c r="S54" s="12"/>
      <c r="T54" s="206" t="str">
        <f>IF(Outcomes!M54="","",
   IF(AND(Outcomes!N54&lt;&gt;"",Outcomes!N54&lt;'County Names to hide'!$C$2),0,
      ROUND((MIN(IF(Outcomes!N54="", 'County Names to hide'!$D$2, Outcomes!N54),'County Names to hide'!$D$2)-Outcomes!M53)/30,1)))</f>
        <v/>
      </c>
      <c r="U54" s="206" t="str">
        <f>IF(Outcomes!C54="", "", DATEDIF(Outcomes!C54, 'County Names to hide'!$D$2, "m"))</f>
        <v/>
      </c>
      <c r="V54" s="10"/>
      <c r="W54" s="14"/>
      <c r="X54" s="13"/>
      <c r="Y54" s="13"/>
      <c r="Z54" s="13"/>
      <c r="AA54" s="13"/>
      <c r="AB54" s="13"/>
      <c r="AC54" s="13"/>
      <c r="AD54" s="13"/>
      <c r="AE54" s="13"/>
      <c r="AF54" s="13"/>
      <c r="AG54" s="13"/>
      <c r="AH54" s="13"/>
      <c r="AI54" s="13"/>
      <c r="AJ54" s="13"/>
      <c r="AK54" s="13"/>
      <c r="AL54" s="13"/>
      <c r="AM54" s="13"/>
      <c r="AN54" s="13"/>
      <c r="AO54" s="207" t="str">
        <f t="shared" si="1"/>
        <v/>
      </c>
      <c r="AP54" s="207" t="str">
        <f t="shared" si="2"/>
        <v/>
      </c>
      <c r="AQ54" s="13"/>
      <c r="AR54" s="13"/>
      <c r="AS54" s="15"/>
    </row>
    <row r="55" spans="1:45" x14ac:dyDescent="0.35">
      <c r="A55" s="16"/>
      <c r="B55" s="17"/>
      <c r="C55" s="20"/>
      <c r="D55" s="18"/>
      <c r="E55" s="19"/>
      <c r="F55" s="19"/>
      <c r="G55" s="19"/>
      <c r="H55" s="19"/>
      <c r="I55" s="19"/>
      <c r="J55" s="19"/>
      <c r="K55" s="19"/>
      <c r="L55" s="205" t="str">
        <f t="shared" si="0"/>
        <v>Yes</v>
      </c>
      <c r="M55" s="20"/>
      <c r="N55" s="20"/>
      <c r="O55" s="233" t="str">
        <f>IF(Outcomes!M55="","",IF(AND(Outcomes!M55&lt;='County Names to hide (2)'!$D$2,IF(Outcomes!N55="",'County Names to hide (2)'!$D$2,Outcomes!N55)&gt;='County Names to hide (2)'!$C$2),"Yes","No"))</f>
        <v/>
      </c>
      <c r="P55" s="20"/>
      <c r="Q55" s="20"/>
      <c r="R55" s="20"/>
      <c r="S55" s="20"/>
      <c r="T55" s="206" t="str">
        <f>IF(Outcomes!M55="","",
   IF(AND(Outcomes!N55&lt;&gt;"",Outcomes!N55&lt;'County Names to hide'!$C$2),0,
      ROUND((MIN(IF(Outcomes!N55="", 'County Names to hide'!$D$2, Outcomes!N55),'County Names to hide'!$D$2)-Outcomes!M54)/30,1)))</f>
        <v/>
      </c>
      <c r="U55" s="206" t="str">
        <f>IF(Outcomes!C55="", "", DATEDIF(Outcomes!C55, 'County Names to hide'!$D$2, "m"))</f>
        <v/>
      </c>
      <c r="V55" s="18"/>
      <c r="W55" s="22"/>
      <c r="X55" s="21"/>
      <c r="Y55" s="21"/>
      <c r="Z55" s="21"/>
      <c r="AA55" s="21"/>
      <c r="AB55" s="21"/>
      <c r="AC55" s="21"/>
      <c r="AD55" s="21"/>
      <c r="AE55" s="21"/>
      <c r="AF55" s="21"/>
      <c r="AG55" s="21"/>
      <c r="AH55" s="21"/>
      <c r="AI55" s="21"/>
      <c r="AJ55" s="21"/>
      <c r="AK55" s="21"/>
      <c r="AL55" s="21"/>
      <c r="AM55" s="21"/>
      <c r="AN55" s="21"/>
      <c r="AO55" s="207" t="str">
        <f t="shared" si="1"/>
        <v/>
      </c>
      <c r="AP55" s="207" t="str">
        <f t="shared" si="2"/>
        <v/>
      </c>
      <c r="AQ55" s="21"/>
      <c r="AR55" s="21"/>
      <c r="AS55" s="23"/>
    </row>
    <row r="56" spans="1:45" x14ac:dyDescent="0.35">
      <c r="A56" s="24"/>
      <c r="B56" s="9"/>
      <c r="C56" s="12"/>
      <c r="D56" s="10"/>
      <c r="E56" s="11"/>
      <c r="F56" s="11"/>
      <c r="G56" s="11"/>
      <c r="H56" s="11"/>
      <c r="I56" s="11"/>
      <c r="J56" s="11"/>
      <c r="K56" s="11"/>
      <c r="L56" s="205" t="str">
        <f t="shared" si="0"/>
        <v>Yes</v>
      </c>
      <c r="M56" s="12"/>
      <c r="N56" s="12"/>
      <c r="O56" s="233" t="str">
        <f>IF(Outcomes!M56="","",IF(AND(Outcomes!M56&lt;='County Names to hide (2)'!$D$2,IF(Outcomes!N56="",'County Names to hide (2)'!$D$2,Outcomes!N56)&gt;='County Names to hide (2)'!$C$2),"Yes","No"))</f>
        <v/>
      </c>
      <c r="P56" s="12"/>
      <c r="Q56" s="12"/>
      <c r="R56" s="12"/>
      <c r="S56" s="12"/>
      <c r="T56" s="206" t="str">
        <f>IF(Outcomes!M56="","",
   IF(AND(Outcomes!N56&lt;&gt;"",Outcomes!N56&lt;'County Names to hide'!$C$2),0,
      ROUND((MIN(IF(Outcomes!N56="", 'County Names to hide'!$D$2, Outcomes!N56),'County Names to hide'!$D$2)-Outcomes!M55)/30,1)))</f>
        <v/>
      </c>
      <c r="U56" s="206" t="str">
        <f>IF(Outcomes!C56="", "", DATEDIF(Outcomes!C56, 'County Names to hide'!$D$2, "m"))</f>
        <v/>
      </c>
      <c r="V56" s="10"/>
      <c r="W56" s="14"/>
      <c r="X56" s="13"/>
      <c r="Y56" s="13"/>
      <c r="Z56" s="13"/>
      <c r="AA56" s="13"/>
      <c r="AB56" s="13"/>
      <c r="AC56" s="13"/>
      <c r="AD56" s="13"/>
      <c r="AE56" s="13"/>
      <c r="AF56" s="13"/>
      <c r="AG56" s="13"/>
      <c r="AH56" s="13"/>
      <c r="AI56" s="13"/>
      <c r="AJ56" s="13"/>
      <c r="AK56" s="13"/>
      <c r="AL56" s="13"/>
      <c r="AM56" s="13"/>
      <c r="AN56" s="13"/>
      <c r="AO56" s="207" t="str">
        <f t="shared" si="1"/>
        <v/>
      </c>
      <c r="AP56" s="207" t="str">
        <f t="shared" si="2"/>
        <v/>
      </c>
      <c r="AQ56" s="13"/>
      <c r="AR56" s="13"/>
      <c r="AS56" s="15"/>
    </row>
    <row r="57" spans="1:45" x14ac:dyDescent="0.35">
      <c r="A57" s="16"/>
      <c r="B57" s="17"/>
      <c r="C57" s="20"/>
      <c r="D57" s="18"/>
      <c r="E57" s="19"/>
      <c r="F57" s="19"/>
      <c r="G57" s="19"/>
      <c r="H57" s="19"/>
      <c r="I57" s="19"/>
      <c r="J57" s="19"/>
      <c r="K57" s="19"/>
      <c r="L57" s="205" t="str">
        <f t="shared" si="0"/>
        <v>Yes</v>
      </c>
      <c r="M57" s="20"/>
      <c r="N57" s="20"/>
      <c r="O57" s="233" t="str">
        <f>IF(Outcomes!M57="","",IF(AND(Outcomes!M57&lt;='County Names to hide (2)'!$D$2,IF(Outcomes!N57="",'County Names to hide (2)'!$D$2,Outcomes!N57)&gt;='County Names to hide (2)'!$C$2),"Yes","No"))</f>
        <v/>
      </c>
      <c r="P57" s="20"/>
      <c r="Q57" s="20"/>
      <c r="R57" s="20"/>
      <c r="S57" s="20"/>
      <c r="T57" s="206" t="str">
        <f>IF(Outcomes!M57="","",
   IF(AND(Outcomes!N57&lt;&gt;"",Outcomes!N57&lt;'County Names to hide'!$C$2),0,
      ROUND((MIN(IF(Outcomes!N57="", 'County Names to hide'!$D$2, Outcomes!N57),'County Names to hide'!$D$2)-Outcomes!M56)/30,1)))</f>
        <v/>
      </c>
      <c r="U57" s="206" t="str">
        <f>IF(Outcomes!C57="", "", DATEDIF(Outcomes!C57, 'County Names to hide'!$D$2, "m"))</f>
        <v/>
      </c>
      <c r="V57" s="18"/>
      <c r="W57" s="22"/>
      <c r="X57" s="21"/>
      <c r="Y57" s="21"/>
      <c r="Z57" s="21"/>
      <c r="AA57" s="21"/>
      <c r="AB57" s="21"/>
      <c r="AC57" s="21"/>
      <c r="AD57" s="21"/>
      <c r="AE57" s="21"/>
      <c r="AF57" s="21"/>
      <c r="AG57" s="21"/>
      <c r="AH57" s="21"/>
      <c r="AI57" s="21"/>
      <c r="AJ57" s="21"/>
      <c r="AK57" s="21"/>
      <c r="AL57" s="21"/>
      <c r="AM57" s="21"/>
      <c r="AN57" s="21"/>
      <c r="AO57" s="207" t="str">
        <f t="shared" si="1"/>
        <v/>
      </c>
      <c r="AP57" s="207" t="str">
        <f t="shared" si="2"/>
        <v/>
      </c>
      <c r="AQ57" s="21"/>
      <c r="AR57" s="21"/>
      <c r="AS57" s="23"/>
    </row>
    <row r="58" spans="1:45" x14ac:dyDescent="0.35">
      <c r="A58" s="24"/>
      <c r="B58" s="9"/>
      <c r="C58" s="12"/>
      <c r="D58" s="10"/>
      <c r="E58" s="11"/>
      <c r="F58" s="11"/>
      <c r="G58" s="11"/>
      <c r="H58" s="11"/>
      <c r="I58" s="11"/>
      <c r="J58" s="11"/>
      <c r="K58" s="11"/>
      <c r="L58" s="205" t="str">
        <f t="shared" si="0"/>
        <v>Yes</v>
      </c>
      <c r="M58" s="12"/>
      <c r="N58" s="12"/>
      <c r="O58" s="233" t="str">
        <f>IF(Outcomes!M58="","",IF(AND(Outcomes!M58&lt;='County Names to hide (2)'!$D$2,IF(Outcomes!N58="",'County Names to hide (2)'!$D$2,Outcomes!N58)&gt;='County Names to hide (2)'!$C$2),"Yes","No"))</f>
        <v/>
      </c>
      <c r="P58" s="12"/>
      <c r="Q58" s="12"/>
      <c r="R58" s="12"/>
      <c r="S58" s="12"/>
      <c r="T58" s="206" t="str">
        <f>IF(Outcomes!M58="","",
   IF(AND(Outcomes!N58&lt;&gt;"",Outcomes!N58&lt;'County Names to hide'!$C$2),0,
      ROUND((MIN(IF(Outcomes!N58="", 'County Names to hide'!$D$2, Outcomes!N58),'County Names to hide'!$D$2)-Outcomes!M57)/30,1)))</f>
        <v/>
      </c>
      <c r="U58" s="206" t="str">
        <f>IF(Outcomes!C58="", "", DATEDIF(Outcomes!C58, 'County Names to hide'!$D$2, "m"))</f>
        <v/>
      </c>
      <c r="V58" s="10"/>
      <c r="W58" s="14"/>
      <c r="X58" s="13"/>
      <c r="Y58" s="13"/>
      <c r="Z58" s="13"/>
      <c r="AA58" s="13"/>
      <c r="AB58" s="13"/>
      <c r="AC58" s="13"/>
      <c r="AD58" s="13"/>
      <c r="AE58" s="13"/>
      <c r="AF58" s="13"/>
      <c r="AG58" s="13"/>
      <c r="AH58" s="13"/>
      <c r="AI58" s="13"/>
      <c r="AJ58" s="13"/>
      <c r="AK58" s="13"/>
      <c r="AL58" s="13"/>
      <c r="AM58" s="13"/>
      <c r="AN58" s="13"/>
      <c r="AO58" s="207" t="str">
        <f t="shared" si="1"/>
        <v/>
      </c>
      <c r="AP58" s="207" t="str">
        <f t="shared" si="2"/>
        <v/>
      </c>
      <c r="AQ58" s="13"/>
      <c r="AR58" s="13"/>
      <c r="AS58" s="15"/>
    </row>
    <row r="59" spans="1:45" x14ac:dyDescent="0.35">
      <c r="A59" s="16"/>
      <c r="B59" s="17"/>
      <c r="C59" s="20"/>
      <c r="D59" s="18"/>
      <c r="E59" s="19"/>
      <c r="F59" s="19"/>
      <c r="G59" s="19"/>
      <c r="H59" s="19"/>
      <c r="I59" s="19"/>
      <c r="J59" s="19"/>
      <c r="K59" s="19"/>
      <c r="L59" s="205" t="str">
        <f t="shared" si="0"/>
        <v>Yes</v>
      </c>
      <c r="M59" s="20"/>
      <c r="N59" s="20"/>
      <c r="O59" s="233" t="str">
        <f>IF(Outcomes!M59="","",IF(AND(Outcomes!M59&lt;='County Names to hide (2)'!$D$2,IF(Outcomes!N59="",'County Names to hide (2)'!$D$2,Outcomes!N59)&gt;='County Names to hide (2)'!$C$2),"Yes","No"))</f>
        <v/>
      </c>
      <c r="P59" s="20"/>
      <c r="Q59" s="20"/>
      <c r="R59" s="20"/>
      <c r="S59" s="20"/>
      <c r="T59" s="206" t="str">
        <f>IF(Outcomes!M59="","",
   IF(AND(Outcomes!N59&lt;&gt;"",Outcomes!N59&lt;'County Names to hide'!$C$2),0,
      ROUND((MIN(IF(Outcomes!N59="", 'County Names to hide'!$D$2, Outcomes!N59),'County Names to hide'!$D$2)-Outcomes!M58)/30,1)))</f>
        <v/>
      </c>
      <c r="U59" s="206" t="str">
        <f>IF(Outcomes!C59="", "", DATEDIF(Outcomes!C59, 'County Names to hide'!$D$2, "m"))</f>
        <v/>
      </c>
      <c r="V59" s="18"/>
      <c r="W59" s="22"/>
      <c r="X59" s="21"/>
      <c r="Y59" s="21"/>
      <c r="Z59" s="21"/>
      <c r="AA59" s="21"/>
      <c r="AB59" s="21"/>
      <c r="AC59" s="21"/>
      <c r="AD59" s="21"/>
      <c r="AE59" s="21"/>
      <c r="AF59" s="21"/>
      <c r="AG59" s="21"/>
      <c r="AH59" s="21"/>
      <c r="AI59" s="21"/>
      <c r="AJ59" s="21"/>
      <c r="AK59" s="21"/>
      <c r="AL59" s="21"/>
      <c r="AM59" s="21"/>
      <c r="AN59" s="21"/>
      <c r="AO59" s="207" t="str">
        <f t="shared" si="1"/>
        <v/>
      </c>
      <c r="AP59" s="207" t="str">
        <f t="shared" si="2"/>
        <v/>
      </c>
      <c r="AQ59" s="21"/>
      <c r="AR59" s="21"/>
      <c r="AS59" s="23"/>
    </row>
    <row r="60" spans="1:45" x14ac:dyDescent="0.35">
      <c r="A60" s="24"/>
      <c r="B60" s="9"/>
      <c r="C60" s="12"/>
      <c r="D60" s="10"/>
      <c r="E60" s="11"/>
      <c r="F60" s="11"/>
      <c r="G60" s="11"/>
      <c r="H60" s="11"/>
      <c r="I60" s="11"/>
      <c r="J60" s="11"/>
      <c r="K60" s="11"/>
      <c r="L60" s="205" t="str">
        <f t="shared" si="0"/>
        <v>Yes</v>
      </c>
      <c r="M60" s="12"/>
      <c r="N60" s="12"/>
      <c r="O60" s="233" t="str">
        <f>IF(Outcomes!M60="","",IF(AND(Outcomes!M60&lt;='County Names to hide (2)'!$D$2,IF(Outcomes!N60="",'County Names to hide (2)'!$D$2,Outcomes!N60)&gt;='County Names to hide (2)'!$C$2),"Yes","No"))</f>
        <v/>
      </c>
      <c r="P60" s="12"/>
      <c r="Q60" s="12"/>
      <c r="R60" s="12"/>
      <c r="S60" s="12"/>
      <c r="T60" s="206" t="str">
        <f>IF(Outcomes!M60="","",
   IF(AND(Outcomes!N60&lt;&gt;"",Outcomes!N60&lt;'County Names to hide'!$C$2),0,
      ROUND((MIN(IF(Outcomes!N60="", 'County Names to hide'!$D$2, Outcomes!N60),'County Names to hide'!$D$2)-Outcomes!M59)/30,1)))</f>
        <v/>
      </c>
      <c r="U60" s="206" t="str">
        <f>IF(Outcomes!C60="", "", DATEDIF(Outcomes!C60, 'County Names to hide'!$D$2, "m"))</f>
        <v/>
      </c>
      <c r="V60" s="10"/>
      <c r="W60" s="14"/>
      <c r="X60" s="13"/>
      <c r="Y60" s="13"/>
      <c r="Z60" s="13"/>
      <c r="AA60" s="13"/>
      <c r="AB60" s="13"/>
      <c r="AC60" s="13"/>
      <c r="AD60" s="13"/>
      <c r="AE60" s="13"/>
      <c r="AF60" s="13"/>
      <c r="AG60" s="13"/>
      <c r="AH60" s="13"/>
      <c r="AI60" s="13"/>
      <c r="AJ60" s="13"/>
      <c r="AK60" s="13"/>
      <c r="AL60" s="13"/>
      <c r="AM60" s="13"/>
      <c r="AN60" s="13"/>
      <c r="AO60" s="207" t="str">
        <f t="shared" si="1"/>
        <v/>
      </c>
      <c r="AP60" s="207" t="str">
        <f t="shared" si="2"/>
        <v/>
      </c>
      <c r="AQ60" s="13"/>
      <c r="AR60" s="13"/>
      <c r="AS60" s="15"/>
    </row>
    <row r="61" spans="1:45" x14ac:dyDescent="0.35">
      <c r="A61" s="16"/>
      <c r="B61" s="17"/>
      <c r="C61" s="20"/>
      <c r="D61" s="18"/>
      <c r="E61" s="19"/>
      <c r="F61" s="19"/>
      <c r="G61" s="19"/>
      <c r="H61" s="19"/>
      <c r="I61" s="19"/>
      <c r="J61" s="19"/>
      <c r="K61" s="19"/>
      <c r="L61" s="205" t="str">
        <f t="shared" si="0"/>
        <v>Yes</v>
      </c>
      <c r="M61" s="20"/>
      <c r="N61" s="20"/>
      <c r="O61" s="233" t="str">
        <f>IF(Outcomes!M61="","",IF(AND(Outcomes!M61&lt;='County Names to hide (2)'!$D$2,IF(Outcomes!N61="",'County Names to hide (2)'!$D$2,Outcomes!N61)&gt;='County Names to hide (2)'!$C$2),"Yes","No"))</f>
        <v/>
      </c>
      <c r="P61" s="20"/>
      <c r="Q61" s="20"/>
      <c r="R61" s="20"/>
      <c r="S61" s="20"/>
      <c r="T61" s="206" t="str">
        <f>IF(Outcomes!M61="","",
   IF(AND(Outcomes!N61&lt;&gt;"",Outcomes!N61&lt;'County Names to hide'!$C$2),0,
      ROUND((MIN(IF(Outcomes!N61="", 'County Names to hide'!$D$2, Outcomes!N61),'County Names to hide'!$D$2)-Outcomes!M60)/30,1)))</f>
        <v/>
      </c>
      <c r="U61" s="206" t="str">
        <f>IF(Outcomes!C61="", "", DATEDIF(Outcomes!C61, 'County Names to hide'!$D$2, "m"))</f>
        <v/>
      </c>
      <c r="V61" s="18"/>
      <c r="W61" s="22"/>
      <c r="X61" s="21"/>
      <c r="Y61" s="21"/>
      <c r="Z61" s="21"/>
      <c r="AA61" s="21"/>
      <c r="AB61" s="21"/>
      <c r="AC61" s="21"/>
      <c r="AD61" s="21"/>
      <c r="AE61" s="21"/>
      <c r="AF61" s="21"/>
      <c r="AG61" s="21"/>
      <c r="AH61" s="21"/>
      <c r="AI61" s="21"/>
      <c r="AJ61" s="21"/>
      <c r="AK61" s="21"/>
      <c r="AL61" s="21"/>
      <c r="AM61" s="21"/>
      <c r="AN61" s="21"/>
      <c r="AO61" s="207" t="str">
        <f t="shared" si="1"/>
        <v/>
      </c>
      <c r="AP61" s="207" t="str">
        <f t="shared" si="2"/>
        <v/>
      </c>
      <c r="AQ61" s="21"/>
      <c r="AR61" s="21"/>
      <c r="AS61" s="23"/>
    </row>
    <row r="62" spans="1:45" x14ac:dyDescent="0.35">
      <c r="A62" s="24"/>
      <c r="B62" s="9"/>
      <c r="C62" s="12"/>
      <c r="D62" s="10"/>
      <c r="E62" s="11"/>
      <c r="F62" s="11"/>
      <c r="G62" s="11"/>
      <c r="H62" s="11"/>
      <c r="I62" s="11"/>
      <c r="J62" s="11"/>
      <c r="K62" s="11"/>
      <c r="L62" s="205" t="str">
        <f t="shared" si="0"/>
        <v>Yes</v>
      </c>
      <c r="M62" s="12"/>
      <c r="N62" s="12"/>
      <c r="O62" s="233" t="str">
        <f>IF(Outcomes!M62="","",IF(AND(Outcomes!M62&lt;='County Names to hide (2)'!$D$2,IF(Outcomes!N62="",'County Names to hide (2)'!$D$2,Outcomes!N62)&gt;='County Names to hide (2)'!$C$2),"Yes","No"))</f>
        <v/>
      </c>
      <c r="P62" s="12"/>
      <c r="Q62" s="12"/>
      <c r="R62" s="12"/>
      <c r="S62" s="12"/>
      <c r="T62" s="206" t="str">
        <f>IF(Outcomes!M62="","",
   IF(AND(Outcomes!N62&lt;&gt;"",Outcomes!N62&lt;'County Names to hide'!$C$2),0,
      ROUND((MIN(IF(Outcomes!N62="", 'County Names to hide'!$D$2, Outcomes!N62),'County Names to hide'!$D$2)-Outcomes!M61)/30,1)))</f>
        <v/>
      </c>
      <c r="U62" s="206" t="str">
        <f>IF(Outcomes!C62="", "", DATEDIF(Outcomes!C62, 'County Names to hide'!$D$2, "m"))</f>
        <v/>
      </c>
      <c r="V62" s="10"/>
      <c r="W62" s="14"/>
      <c r="X62" s="13"/>
      <c r="Y62" s="13"/>
      <c r="Z62" s="13"/>
      <c r="AA62" s="13"/>
      <c r="AB62" s="13"/>
      <c r="AC62" s="13"/>
      <c r="AD62" s="13"/>
      <c r="AE62" s="13"/>
      <c r="AF62" s="13"/>
      <c r="AG62" s="13"/>
      <c r="AH62" s="13"/>
      <c r="AI62" s="13"/>
      <c r="AJ62" s="13"/>
      <c r="AK62" s="13"/>
      <c r="AL62" s="13"/>
      <c r="AM62" s="13"/>
      <c r="AN62" s="13"/>
      <c r="AO62" s="207" t="str">
        <f t="shared" si="1"/>
        <v/>
      </c>
      <c r="AP62" s="207" t="str">
        <f t="shared" si="2"/>
        <v/>
      </c>
      <c r="AQ62" s="13"/>
      <c r="AR62" s="13"/>
      <c r="AS62" s="15"/>
    </row>
    <row r="63" spans="1:45" x14ac:dyDescent="0.35">
      <c r="A63" s="16"/>
      <c r="B63" s="17"/>
      <c r="C63" s="20"/>
      <c r="D63" s="18"/>
      <c r="E63" s="19"/>
      <c r="F63" s="19"/>
      <c r="G63" s="19"/>
      <c r="H63" s="19"/>
      <c r="I63" s="19"/>
      <c r="J63" s="19"/>
      <c r="K63" s="19"/>
      <c r="L63" s="205" t="str">
        <f t="shared" si="0"/>
        <v>Yes</v>
      </c>
      <c r="M63" s="20"/>
      <c r="N63" s="20"/>
      <c r="O63" s="233" t="str">
        <f>IF(Outcomes!M63="","",IF(AND(Outcomes!M63&lt;='County Names to hide (2)'!$D$2,IF(Outcomes!N63="",'County Names to hide (2)'!$D$2,Outcomes!N63)&gt;='County Names to hide (2)'!$C$2),"Yes","No"))</f>
        <v/>
      </c>
      <c r="P63" s="20"/>
      <c r="Q63" s="20"/>
      <c r="R63" s="20"/>
      <c r="S63" s="20"/>
      <c r="T63" s="206" t="str">
        <f>IF(Outcomes!M63="","",
   IF(AND(Outcomes!N63&lt;&gt;"",Outcomes!N63&lt;'County Names to hide'!$C$2),0,
      ROUND((MIN(IF(Outcomes!N63="", 'County Names to hide'!$D$2, Outcomes!N63),'County Names to hide'!$D$2)-Outcomes!M62)/30,1)))</f>
        <v/>
      </c>
      <c r="U63" s="206" t="str">
        <f>IF(Outcomes!C63="", "", DATEDIF(Outcomes!C63, 'County Names to hide'!$D$2, "m"))</f>
        <v/>
      </c>
      <c r="V63" s="18"/>
      <c r="W63" s="22"/>
      <c r="X63" s="21"/>
      <c r="Y63" s="21"/>
      <c r="Z63" s="21"/>
      <c r="AA63" s="21"/>
      <c r="AB63" s="21"/>
      <c r="AC63" s="21"/>
      <c r="AD63" s="21"/>
      <c r="AE63" s="21"/>
      <c r="AF63" s="21"/>
      <c r="AG63" s="21"/>
      <c r="AH63" s="21"/>
      <c r="AI63" s="21"/>
      <c r="AJ63" s="21"/>
      <c r="AK63" s="21"/>
      <c r="AL63" s="21"/>
      <c r="AM63" s="21"/>
      <c r="AN63" s="21"/>
      <c r="AO63" s="207" t="str">
        <f t="shared" si="1"/>
        <v/>
      </c>
      <c r="AP63" s="207" t="str">
        <f t="shared" si="2"/>
        <v/>
      </c>
      <c r="AQ63" s="21"/>
      <c r="AR63" s="21"/>
      <c r="AS63" s="23"/>
    </row>
    <row r="64" spans="1:45" x14ac:dyDescent="0.35">
      <c r="A64" s="24"/>
      <c r="B64" s="9"/>
      <c r="C64" s="12"/>
      <c r="D64" s="10"/>
      <c r="E64" s="11"/>
      <c r="F64" s="11"/>
      <c r="G64" s="11"/>
      <c r="H64" s="11"/>
      <c r="I64" s="11"/>
      <c r="J64" s="11"/>
      <c r="K64" s="11"/>
      <c r="L64" s="205" t="str">
        <f t="shared" si="0"/>
        <v>Yes</v>
      </c>
      <c r="M64" s="12"/>
      <c r="N64" s="12"/>
      <c r="O64" s="233" t="str">
        <f>IF(Outcomes!M64="","",IF(AND(Outcomes!M64&lt;='County Names to hide (2)'!$D$2,IF(Outcomes!N64="",'County Names to hide (2)'!$D$2,Outcomes!N64)&gt;='County Names to hide (2)'!$C$2),"Yes","No"))</f>
        <v/>
      </c>
      <c r="P64" s="12"/>
      <c r="Q64" s="12"/>
      <c r="R64" s="12"/>
      <c r="S64" s="12"/>
      <c r="T64" s="206" t="str">
        <f>IF(Outcomes!M64="","",
   IF(AND(Outcomes!N64&lt;&gt;"",Outcomes!N64&lt;'County Names to hide'!$C$2),0,
      ROUND((MIN(IF(Outcomes!N64="", 'County Names to hide'!$D$2, Outcomes!N64),'County Names to hide'!$D$2)-Outcomes!M63)/30,1)))</f>
        <v/>
      </c>
      <c r="U64" s="206" t="str">
        <f>IF(Outcomes!C64="", "", DATEDIF(Outcomes!C64, 'County Names to hide'!$D$2, "m"))</f>
        <v/>
      </c>
      <c r="V64" s="10"/>
      <c r="W64" s="14"/>
      <c r="X64" s="13"/>
      <c r="Y64" s="13"/>
      <c r="Z64" s="13"/>
      <c r="AA64" s="13"/>
      <c r="AB64" s="13"/>
      <c r="AC64" s="13"/>
      <c r="AD64" s="13"/>
      <c r="AE64" s="13"/>
      <c r="AF64" s="13"/>
      <c r="AG64" s="13"/>
      <c r="AH64" s="13"/>
      <c r="AI64" s="13"/>
      <c r="AJ64" s="13"/>
      <c r="AK64" s="13"/>
      <c r="AL64" s="13"/>
      <c r="AM64" s="13"/>
      <c r="AN64" s="13"/>
      <c r="AO64" s="207" t="str">
        <f t="shared" si="1"/>
        <v/>
      </c>
      <c r="AP64" s="207" t="str">
        <f t="shared" si="2"/>
        <v/>
      </c>
      <c r="AQ64" s="13"/>
      <c r="AR64" s="13"/>
      <c r="AS64" s="15"/>
    </row>
    <row r="65" spans="1:45" x14ac:dyDescent="0.35">
      <c r="A65" s="16"/>
      <c r="B65" s="17"/>
      <c r="C65" s="20"/>
      <c r="D65" s="18"/>
      <c r="E65" s="19"/>
      <c r="F65" s="19"/>
      <c r="G65" s="19"/>
      <c r="H65" s="19"/>
      <c r="I65" s="19"/>
      <c r="J65" s="19"/>
      <c r="K65" s="19"/>
      <c r="L65" s="205" t="str">
        <f t="shared" si="0"/>
        <v>Yes</v>
      </c>
      <c r="M65" s="20"/>
      <c r="N65" s="20"/>
      <c r="O65" s="233" t="str">
        <f>IF(Outcomes!M65="","",IF(AND(Outcomes!M65&lt;='County Names to hide (2)'!$D$2,IF(Outcomes!N65="",'County Names to hide (2)'!$D$2,Outcomes!N65)&gt;='County Names to hide (2)'!$C$2),"Yes","No"))</f>
        <v/>
      </c>
      <c r="P65" s="20"/>
      <c r="Q65" s="20"/>
      <c r="R65" s="20"/>
      <c r="S65" s="20"/>
      <c r="T65" s="206" t="str">
        <f>IF(Outcomes!M65="","",
   IF(AND(Outcomes!N65&lt;&gt;"",Outcomes!N65&lt;'County Names to hide'!$C$2),0,
      ROUND((MIN(IF(Outcomes!N65="", 'County Names to hide'!$D$2, Outcomes!N65),'County Names to hide'!$D$2)-Outcomes!M64)/30,1)))</f>
        <v/>
      </c>
      <c r="U65" s="206" t="str">
        <f>IF(Outcomes!C65="", "", DATEDIF(Outcomes!C65, 'County Names to hide'!$D$2, "m"))</f>
        <v/>
      </c>
      <c r="V65" s="18"/>
      <c r="W65" s="22"/>
      <c r="X65" s="21"/>
      <c r="Y65" s="21"/>
      <c r="Z65" s="21"/>
      <c r="AA65" s="21"/>
      <c r="AB65" s="21"/>
      <c r="AC65" s="21"/>
      <c r="AD65" s="21"/>
      <c r="AE65" s="21"/>
      <c r="AF65" s="21"/>
      <c r="AG65" s="21"/>
      <c r="AH65" s="21"/>
      <c r="AI65" s="21"/>
      <c r="AJ65" s="21"/>
      <c r="AK65" s="21"/>
      <c r="AL65" s="21"/>
      <c r="AM65" s="21"/>
      <c r="AN65" s="21"/>
      <c r="AO65" s="207" t="str">
        <f t="shared" si="1"/>
        <v/>
      </c>
      <c r="AP65" s="207" t="str">
        <f t="shared" si="2"/>
        <v/>
      </c>
      <c r="AQ65" s="21"/>
      <c r="AR65" s="21"/>
      <c r="AS65" s="23"/>
    </row>
    <row r="66" spans="1:45" x14ac:dyDescent="0.35">
      <c r="A66" s="24"/>
      <c r="B66" s="9"/>
      <c r="C66" s="12"/>
      <c r="D66" s="10"/>
      <c r="E66" s="11"/>
      <c r="F66" s="11"/>
      <c r="G66" s="11"/>
      <c r="H66" s="11"/>
      <c r="I66" s="11"/>
      <c r="J66" s="11"/>
      <c r="K66" s="11"/>
      <c r="L66" s="205" t="str">
        <f t="shared" si="0"/>
        <v>Yes</v>
      </c>
      <c r="M66" s="12"/>
      <c r="N66" s="12"/>
      <c r="O66" s="233" t="str">
        <f>IF(Outcomes!M66="","",IF(AND(Outcomes!M66&lt;='County Names to hide (2)'!$D$2,IF(Outcomes!N66="",'County Names to hide (2)'!$D$2,Outcomes!N66)&gt;='County Names to hide (2)'!$C$2),"Yes","No"))</f>
        <v/>
      </c>
      <c r="P66" s="12"/>
      <c r="Q66" s="12"/>
      <c r="R66" s="12"/>
      <c r="S66" s="12"/>
      <c r="T66" s="206" t="str">
        <f>IF(Outcomes!M66="","",
   IF(AND(Outcomes!N66&lt;&gt;"",Outcomes!N66&lt;'County Names to hide'!$C$2),0,
      ROUND((MIN(IF(Outcomes!N66="", 'County Names to hide'!$D$2, Outcomes!N66),'County Names to hide'!$D$2)-Outcomes!M65)/30,1)))</f>
        <v/>
      </c>
      <c r="U66" s="206" t="str">
        <f>IF(Outcomes!C66="", "", DATEDIF(Outcomes!C66, 'County Names to hide'!$D$2, "m"))</f>
        <v/>
      </c>
      <c r="V66" s="10"/>
      <c r="W66" s="14"/>
      <c r="X66" s="13"/>
      <c r="Y66" s="13"/>
      <c r="Z66" s="13"/>
      <c r="AA66" s="13"/>
      <c r="AB66" s="13"/>
      <c r="AC66" s="13"/>
      <c r="AD66" s="13"/>
      <c r="AE66" s="13"/>
      <c r="AF66" s="13"/>
      <c r="AG66" s="13"/>
      <c r="AH66" s="13"/>
      <c r="AI66" s="13"/>
      <c r="AJ66" s="13"/>
      <c r="AK66" s="13"/>
      <c r="AL66" s="13"/>
      <c r="AM66" s="13"/>
      <c r="AN66" s="13"/>
      <c r="AO66" s="207" t="str">
        <f t="shared" si="1"/>
        <v/>
      </c>
      <c r="AP66" s="207" t="str">
        <f t="shared" si="2"/>
        <v/>
      </c>
      <c r="AQ66" s="13"/>
      <c r="AR66" s="13"/>
      <c r="AS66" s="15"/>
    </row>
    <row r="67" spans="1:45" x14ac:dyDescent="0.35">
      <c r="A67" s="16"/>
      <c r="B67" s="17"/>
      <c r="C67" s="20"/>
      <c r="D67" s="18"/>
      <c r="E67" s="19"/>
      <c r="F67" s="19"/>
      <c r="G67" s="19"/>
      <c r="H67" s="19"/>
      <c r="I67" s="19"/>
      <c r="J67" s="19"/>
      <c r="K67" s="19"/>
      <c r="L67" s="205" t="str">
        <f t="shared" si="0"/>
        <v>Yes</v>
      </c>
      <c r="M67" s="20"/>
      <c r="N67" s="20"/>
      <c r="O67" s="233" t="str">
        <f>IF(Outcomes!M67="","",IF(AND(Outcomes!M67&lt;='County Names to hide (2)'!$D$2,IF(Outcomes!N67="",'County Names to hide (2)'!$D$2,Outcomes!N67)&gt;='County Names to hide (2)'!$C$2),"Yes","No"))</f>
        <v/>
      </c>
      <c r="P67" s="20"/>
      <c r="Q67" s="20"/>
      <c r="R67" s="20"/>
      <c r="S67" s="20"/>
      <c r="T67" s="206" t="str">
        <f>IF(Outcomes!M67="","",
   IF(AND(Outcomes!N67&lt;&gt;"",Outcomes!N67&lt;'County Names to hide'!$C$2),0,
      ROUND((MIN(IF(Outcomes!N67="", 'County Names to hide'!$D$2, Outcomes!N67),'County Names to hide'!$D$2)-Outcomes!M66)/30,1)))</f>
        <v/>
      </c>
      <c r="U67" s="206" t="str">
        <f>IF(Outcomes!C67="", "", DATEDIF(Outcomes!C67, 'County Names to hide'!$D$2, "m"))</f>
        <v/>
      </c>
      <c r="V67" s="18"/>
      <c r="W67" s="22"/>
      <c r="X67" s="21"/>
      <c r="Y67" s="21"/>
      <c r="Z67" s="21"/>
      <c r="AA67" s="21"/>
      <c r="AB67" s="21"/>
      <c r="AC67" s="21"/>
      <c r="AD67" s="21"/>
      <c r="AE67" s="21"/>
      <c r="AF67" s="21"/>
      <c r="AG67" s="21"/>
      <c r="AH67" s="21"/>
      <c r="AI67" s="21"/>
      <c r="AJ67" s="21"/>
      <c r="AK67" s="21"/>
      <c r="AL67" s="21"/>
      <c r="AM67" s="21"/>
      <c r="AN67" s="21"/>
      <c r="AO67" s="207" t="str">
        <f t="shared" si="1"/>
        <v/>
      </c>
      <c r="AP67" s="207" t="str">
        <f t="shared" si="2"/>
        <v/>
      </c>
      <c r="AQ67" s="21"/>
      <c r="AR67" s="21"/>
      <c r="AS67" s="23"/>
    </row>
    <row r="68" spans="1:45" x14ac:dyDescent="0.35">
      <c r="A68" s="24"/>
      <c r="B68" s="9"/>
      <c r="C68" s="12"/>
      <c r="D68" s="10"/>
      <c r="E68" s="11"/>
      <c r="F68" s="11"/>
      <c r="G68" s="11"/>
      <c r="H68" s="11"/>
      <c r="I68" s="11"/>
      <c r="J68" s="11"/>
      <c r="K68" s="11"/>
      <c r="L68" s="205" t="str">
        <f t="shared" si="0"/>
        <v>Yes</v>
      </c>
      <c r="M68" s="12"/>
      <c r="N68" s="12"/>
      <c r="O68" s="233" t="str">
        <f>IF(Outcomes!M68="","",IF(AND(Outcomes!M68&lt;='County Names to hide (2)'!$D$2,IF(Outcomes!N68="",'County Names to hide (2)'!$D$2,Outcomes!N68)&gt;='County Names to hide (2)'!$C$2),"Yes","No"))</f>
        <v/>
      </c>
      <c r="P68" s="12"/>
      <c r="Q68" s="12"/>
      <c r="R68" s="12"/>
      <c r="S68" s="12"/>
      <c r="T68" s="206" t="str">
        <f>IF(Outcomes!M68="","",
   IF(AND(Outcomes!N68&lt;&gt;"",Outcomes!N68&lt;'County Names to hide'!$C$2),0,
      ROUND((MIN(IF(Outcomes!N68="", 'County Names to hide'!$D$2, Outcomes!N68),'County Names to hide'!$D$2)-Outcomes!M67)/30,1)))</f>
        <v/>
      </c>
      <c r="U68" s="206" t="str">
        <f>IF(Outcomes!C68="", "", DATEDIF(Outcomes!C68, 'County Names to hide'!$D$2, "m"))</f>
        <v/>
      </c>
      <c r="V68" s="10"/>
      <c r="W68" s="14"/>
      <c r="X68" s="13"/>
      <c r="Y68" s="13"/>
      <c r="Z68" s="13"/>
      <c r="AA68" s="13"/>
      <c r="AB68" s="13"/>
      <c r="AC68" s="13"/>
      <c r="AD68" s="13"/>
      <c r="AE68" s="13"/>
      <c r="AF68" s="13"/>
      <c r="AG68" s="13"/>
      <c r="AH68" s="13"/>
      <c r="AI68" s="13"/>
      <c r="AJ68" s="13"/>
      <c r="AK68" s="13"/>
      <c r="AL68" s="13"/>
      <c r="AM68" s="13"/>
      <c r="AN68" s="13"/>
      <c r="AO68" s="207" t="str">
        <f t="shared" si="1"/>
        <v/>
      </c>
      <c r="AP68" s="207" t="str">
        <f t="shared" si="2"/>
        <v/>
      </c>
      <c r="AQ68" s="13"/>
      <c r="AR68" s="13"/>
      <c r="AS68" s="15"/>
    </row>
    <row r="69" spans="1:45" x14ac:dyDescent="0.35">
      <c r="A69" s="16"/>
      <c r="B69" s="17"/>
      <c r="C69" s="20"/>
      <c r="D69" s="18"/>
      <c r="E69" s="19"/>
      <c r="F69" s="19"/>
      <c r="G69" s="19"/>
      <c r="H69" s="19"/>
      <c r="I69" s="19"/>
      <c r="J69" s="19"/>
      <c r="K69" s="19"/>
      <c r="L69" s="205" t="str">
        <f t="shared" si="0"/>
        <v>Yes</v>
      </c>
      <c r="M69" s="20"/>
      <c r="N69" s="20"/>
      <c r="O69" s="233" t="str">
        <f>IF(Outcomes!M69="","",IF(AND(Outcomes!M69&lt;='County Names to hide (2)'!$D$2,IF(Outcomes!N69="",'County Names to hide (2)'!$D$2,Outcomes!N69)&gt;='County Names to hide (2)'!$C$2),"Yes","No"))</f>
        <v/>
      </c>
      <c r="P69" s="20"/>
      <c r="Q69" s="20"/>
      <c r="R69" s="20"/>
      <c r="S69" s="20"/>
      <c r="T69" s="206" t="str">
        <f>IF(Outcomes!M69="","",
   IF(AND(Outcomes!N69&lt;&gt;"",Outcomes!N69&lt;'County Names to hide'!$C$2),0,
      ROUND((MIN(IF(Outcomes!N69="", 'County Names to hide'!$D$2, Outcomes!N69),'County Names to hide'!$D$2)-Outcomes!M68)/30,1)))</f>
        <v/>
      </c>
      <c r="U69" s="206" t="str">
        <f>IF(Outcomes!C69="", "", DATEDIF(Outcomes!C69, 'County Names to hide'!$D$2, "m"))</f>
        <v/>
      </c>
      <c r="V69" s="18"/>
      <c r="W69" s="22"/>
      <c r="X69" s="21"/>
      <c r="Y69" s="21"/>
      <c r="Z69" s="21"/>
      <c r="AA69" s="21"/>
      <c r="AB69" s="21"/>
      <c r="AC69" s="21"/>
      <c r="AD69" s="21"/>
      <c r="AE69" s="21"/>
      <c r="AF69" s="21"/>
      <c r="AG69" s="21"/>
      <c r="AH69" s="21"/>
      <c r="AI69" s="21"/>
      <c r="AJ69" s="21"/>
      <c r="AK69" s="21"/>
      <c r="AL69" s="21"/>
      <c r="AM69" s="21"/>
      <c r="AN69" s="21"/>
      <c r="AO69" s="207" t="str">
        <f t="shared" si="1"/>
        <v/>
      </c>
      <c r="AP69" s="207" t="str">
        <f t="shared" si="2"/>
        <v/>
      </c>
      <c r="AQ69" s="21"/>
      <c r="AR69" s="21"/>
      <c r="AS69" s="23"/>
    </row>
    <row r="70" spans="1:45" x14ac:dyDescent="0.35">
      <c r="A70" s="24"/>
      <c r="B70" s="9"/>
      <c r="C70" s="12"/>
      <c r="D70" s="10"/>
      <c r="E70" s="11"/>
      <c r="F70" s="11"/>
      <c r="G70" s="11"/>
      <c r="H70" s="11"/>
      <c r="I70" s="11"/>
      <c r="J70" s="11"/>
      <c r="K70" s="11"/>
      <c r="L70" s="205" t="str">
        <f t="shared" ref="L70:L133" si="3">IF(COUNTIF(F70:K70, "Yes")&gt;0, "No", "Yes")</f>
        <v>Yes</v>
      </c>
      <c r="M70" s="12"/>
      <c r="N70" s="12"/>
      <c r="O70" s="233" t="str">
        <f>IF(Outcomes!M70="","",IF(AND(Outcomes!M70&lt;='County Names to hide (2)'!$D$2,IF(Outcomes!N70="",'County Names to hide (2)'!$D$2,Outcomes!N70)&gt;='County Names to hide (2)'!$C$2),"Yes","No"))</f>
        <v/>
      </c>
      <c r="P70" s="12"/>
      <c r="Q70" s="12"/>
      <c r="R70" s="12"/>
      <c r="S70" s="12"/>
      <c r="T70" s="206" t="str">
        <f>IF(Outcomes!M70="","",
   IF(AND(Outcomes!N70&lt;&gt;"",Outcomes!N70&lt;'County Names to hide'!$C$2),0,
      ROUND((MIN(IF(Outcomes!N70="", 'County Names to hide'!$D$2, Outcomes!N70),'County Names to hide'!$D$2)-Outcomes!M69)/30,1)))</f>
        <v/>
      </c>
      <c r="U70" s="206" t="str">
        <f>IF(Outcomes!C70="", "", DATEDIF(Outcomes!C70, 'County Names to hide'!$D$2, "m"))</f>
        <v/>
      </c>
      <c r="V70" s="10"/>
      <c r="W70" s="14"/>
      <c r="X70" s="13"/>
      <c r="Y70" s="13"/>
      <c r="Z70" s="13"/>
      <c r="AA70" s="13"/>
      <c r="AB70" s="13"/>
      <c r="AC70" s="13"/>
      <c r="AD70" s="13"/>
      <c r="AE70" s="13"/>
      <c r="AF70" s="13"/>
      <c r="AG70" s="13"/>
      <c r="AH70" s="13"/>
      <c r="AI70" s="13"/>
      <c r="AJ70" s="13"/>
      <c r="AK70" s="13"/>
      <c r="AL70" s="13"/>
      <c r="AM70" s="13"/>
      <c r="AN70" s="13"/>
      <c r="AO70" s="207" t="str">
        <f t="shared" ref="AO70:AO133" si="4">IF(U70="", "",
 IF(U70&lt;=4, "",
  _xlfn.LET(
   _xlpm.missing, _xlfn.TEXTJOIN(", ", TRUE,
     IF(U70&gt;=5, IF(AC70&lt;&gt;"Yes", "Missing 4mo", ""), ""),
     IF(U70&gt;=12, IF(AF70&lt;&gt;"Yes", "Missing 10mo", ""), ""),
     IF(U70&gt;=19, IF(AI70&lt;&gt;"Yes", "Missing 18mo", ""), ""),
     IF(U70&gt;=25, IF(AL66&lt;&gt;"Yes", "Missing 24mo", ""), "")
   ),
   IF(_xlpm.missing="", "Up to Date", _xlpm.missing)
  )
 )
)</f>
        <v/>
      </c>
      <c r="AP70" s="207" t="str">
        <f t="shared" ref="AP70:AP133" si="5">IF(T70="", "", IF(T70&gt;=3, "yes", "no"))</f>
        <v/>
      </c>
      <c r="AQ70" s="13"/>
      <c r="AR70" s="13"/>
      <c r="AS70" s="15"/>
    </row>
    <row r="71" spans="1:45" x14ac:dyDescent="0.35">
      <c r="A71" s="16"/>
      <c r="B71" s="17"/>
      <c r="C71" s="20"/>
      <c r="D71" s="18"/>
      <c r="E71" s="19"/>
      <c r="F71" s="19"/>
      <c r="G71" s="19"/>
      <c r="H71" s="19"/>
      <c r="I71" s="19"/>
      <c r="J71" s="19"/>
      <c r="K71" s="19"/>
      <c r="L71" s="205" t="str">
        <f t="shared" si="3"/>
        <v>Yes</v>
      </c>
      <c r="M71" s="20"/>
      <c r="N71" s="20"/>
      <c r="O71" s="233" t="str">
        <f>IF(Outcomes!M71="","",IF(AND(Outcomes!M71&lt;='County Names to hide (2)'!$D$2,IF(Outcomes!N71="",'County Names to hide (2)'!$D$2,Outcomes!N71)&gt;='County Names to hide (2)'!$C$2),"Yes","No"))</f>
        <v/>
      </c>
      <c r="P71" s="20"/>
      <c r="Q71" s="20"/>
      <c r="R71" s="20"/>
      <c r="S71" s="20"/>
      <c r="T71" s="206" t="str">
        <f>IF(Outcomes!M71="","",
   IF(AND(Outcomes!N71&lt;&gt;"",Outcomes!N71&lt;'County Names to hide'!$C$2),0,
      ROUND((MIN(IF(Outcomes!N71="", 'County Names to hide'!$D$2, Outcomes!N71),'County Names to hide'!$D$2)-Outcomes!M70)/30,1)))</f>
        <v/>
      </c>
      <c r="U71" s="206" t="str">
        <f>IF(Outcomes!C71="", "", DATEDIF(Outcomes!C71, 'County Names to hide'!$D$2, "m"))</f>
        <v/>
      </c>
      <c r="V71" s="18"/>
      <c r="W71" s="22"/>
      <c r="X71" s="21"/>
      <c r="Y71" s="21"/>
      <c r="Z71" s="21"/>
      <c r="AA71" s="21"/>
      <c r="AB71" s="21"/>
      <c r="AC71" s="21"/>
      <c r="AD71" s="21"/>
      <c r="AE71" s="21"/>
      <c r="AF71" s="21"/>
      <c r="AG71" s="21"/>
      <c r="AH71" s="21"/>
      <c r="AI71" s="21"/>
      <c r="AJ71" s="21"/>
      <c r="AK71" s="21"/>
      <c r="AL71" s="21"/>
      <c r="AM71" s="21"/>
      <c r="AN71" s="21"/>
      <c r="AO71" s="207" t="str">
        <f t="shared" si="4"/>
        <v/>
      </c>
      <c r="AP71" s="207" t="str">
        <f t="shared" si="5"/>
        <v/>
      </c>
      <c r="AQ71" s="21"/>
      <c r="AR71" s="21"/>
      <c r="AS71" s="23"/>
    </row>
    <row r="72" spans="1:45" x14ac:dyDescent="0.35">
      <c r="A72" s="24"/>
      <c r="B72" s="9"/>
      <c r="C72" s="12"/>
      <c r="D72" s="10"/>
      <c r="E72" s="11"/>
      <c r="F72" s="11"/>
      <c r="G72" s="11"/>
      <c r="H72" s="11"/>
      <c r="I72" s="11"/>
      <c r="J72" s="11"/>
      <c r="K72" s="11"/>
      <c r="L72" s="205" t="str">
        <f t="shared" si="3"/>
        <v>Yes</v>
      </c>
      <c r="M72" s="12"/>
      <c r="N72" s="12"/>
      <c r="O72" s="233" t="str">
        <f>IF(Outcomes!M72="","",IF(AND(Outcomes!M72&lt;='County Names to hide (2)'!$D$2,IF(Outcomes!N72="",'County Names to hide (2)'!$D$2,Outcomes!N72)&gt;='County Names to hide (2)'!$C$2),"Yes","No"))</f>
        <v/>
      </c>
      <c r="P72" s="12"/>
      <c r="Q72" s="12"/>
      <c r="R72" s="12"/>
      <c r="S72" s="12"/>
      <c r="T72" s="206" t="str">
        <f>IF(Outcomes!M72="","",
   IF(AND(Outcomes!N72&lt;&gt;"",Outcomes!N72&lt;'County Names to hide'!$C$2),0,
      ROUND((MIN(IF(Outcomes!N72="", 'County Names to hide'!$D$2, Outcomes!N72),'County Names to hide'!$D$2)-Outcomes!M71)/30,1)))</f>
        <v/>
      </c>
      <c r="U72" s="206" t="str">
        <f>IF(Outcomes!C72="", "", DATEDIF(Outcomes!C72, 'County Names to hide'!$D$2, "m"))</f>
        <v/>
      </c>
      <c r="V72" s="10"/>
      <c r="W72" s="14"/>
      <c r="X72" s="13"/>
      <c r="Y72" s="13"/>
      <c r="Z72" s="13"/>
      <c r="AA72" s="13"/>
      <c r="AB72" s="13"/>
      <c r="AC72" s="13"/>
      <c r="AD72" s="13"/>
      <c r="AE72" s="13"/>
      <c r="AF72" s="13"/>
      <c r="AG72" s="13"/>
      <c r="AH72" s="13"/>
      <c r="AI72" s="13"/>
      <c r="AJ72" s="13"/>
      <c r="AK72" s="13"/>
      <c r="AL72" s="13"/>
      <c r="AM72" s="13"/>
      <c r="AN72" s="13"/>
      <c r="AO72" s="207" t="str">
        <f t="shared" si="4"/>
        <v/>
      </c>
      <c r="AP72" s="207" t="str">
        <f t="shared" si="5"/>
        <v/>
      </c>
      <c r="AQ72" s="13"/>
      <c r="AR72" s="13"/>
      <c r="AS72" s="15"/>
    </row>
    <row r="73" spans="1:45" x14ac:dyDescent="0.35">
      <c r="A73" s="16"/>
      <c r="B73" s="17"/>
      <c r="C73" s="20"/>
      <c r="D73" s="18"/>
      <c r="E73" s="19"/>
      <c r="F73" s="19"/>
      <c r="G73" s="19"/>
      <c r="H73" s="19"/>
      <c r="I73" s="19"/>
      <c r="J73" s="19"/>
      <c r="K73" s="19"/>
      <c r="L73" s="205" t="str">
        <f t="shared" si="3"/>
        <v>Yes</v>
      </c>
      <c r="M73" s="20"/>
      <c r="N73" s="20"/>
      <c r="O73" s="233" t="str">
        <f>IF(Outcomes!M73="","",IF(AND(Outcomes!M73&lt;='County Names to hide (2)'!$D$2,IF(Outcomes!N73="",'County Names to hide (2)'!$D$2,Outcomes!N73)&gt;='County Names to hide (2)'!$C$2),"Yes","No"))</f>
        <v/>
      </c>
      <c r="P73" s="20"/>
      <c r="Q73" s="20"/>
      <c r="R73" s="20"/>
      <c r="S73" s="20"/>
      <c r="T73" s="206" t="str">
        <f>IF(Outcomes!M73="","",
   IF(AND(Outcomes!N73&lt;&gt;"",Outcomes!N73&lt;'County Names to hide'!$C$2),0,
      ROUND((MIN(IF(Outcomes!N73="", 'County Names to hide'!$D$2, Outcomes!N73),'County Names to hide'!$D$2)-Outcomes!M72)/30,1)))</f>
        <v/>
      </c>
      <c r="U73" s="206" t="str">
        <f>IF(Outcomes!C73="", "", DATEDIF(Outcomes!C73, 'County Names to hide'!$D$2, "m"))</f>
        <v/>
      </c>
      <c r="V73" s="18"/>
      <c r="W73" s="22"/>
      <c r="X73" s="21"/>
      <c r="Y73" s="21"/>
      <c r="Z73" s="21"/>
      <c r="AA73" s="21"/>
      <c r="AB73" s="21"/>
      <c r="AC73" s="21"/>
      <c r="AD73" s="21"/>
      <c r="AE73" s="21"/>
      <c r="AF73" s="21"/>
      <c r="AG73" s="21"/>
      <c r="AH73" s="21"/>
      <c r="AI73" s="21"/>
      <c r="AJ73" s="21"/>
      <c r="AK73" s="21"/>
      <c r="AL73" s="21"/>
      <c r="AM73" s="21"/>
      <c r="AN73" s="21"/>
      <c r="AO73" s="207" t="str">
        <f t="shared" si="4"/>
        <v/>
      </c>
      <c r="AP73" s="207" t="str">
        <f t="shared" si="5"/>
        <v/>
      </c>
      <c r="AQ73" s="21"/>
      <c r="AR73" s="21"/>
      <c r="AS73" s="23"/>
    </row>
    <row r="74" spans="1:45" x14ac:dyDescent="0.35">
      <c r="A74" s="24"/>
      <c r="B74" s="9"/>
      <c r="C74" s="12"/>
      <c r="D74" s="10"/>
      <c r="E74" s="11"/>
      <c r="F74" s="11"/>
      <c r="G74" s="11"/>
      <c r="H74" s="11"/>
      <c r="I74" s="11"/>
      <c r="J74" s="11"/>
      <c r="K74" s="11"/>
      <c r="L74" s="205" t="str">
        <f t="shared" si="3"/>
        <v>Yes</v>
      </c>
      <c r="M74" s="12"/>
      <c r="N74" s="12"/>
      <c r="O74" s="233" t="str">
        <f>IF(Outcomes!M74="","",IF(AND(Outcomes!M74&lt;='County Names to hide (2)'!$D$2,IF(Outcomes!N74="",'County Names to hide (2)'!$D$2,Outcomes!N74)&gt;='County Names to hide (2)'!$C$2),"Yes","No"))</f>
        <v/>
      </c>
      <c r="P74" s="12"/>
      <c r="Q74" s="12"/>
      <c r="R74" s="12"/>
      <c r="S74" s="12"/>
      <c r="T74" s="206" t="str">
        <f>IF(Outcomes!M74="","",
   IF(AND(Outcomes!N74&lt;&gt;"",Outcomes!N74&lt;'County Names to hide'!$C$2),0,
      ROUND((MIN(IF(Outcomes!N74="", 'County Names to hide'!$D$2, Outcomes!N74),'County Names to hide'!$D$2)-Outcomes!M73)/30,1)))</f>
        <v/>
      </c>
      <c r="U74" s="206" t="str">
        <f>IF(Outcomes!C74="", "", DATEDIF(Outcomes!C74, 'County Names to hide'!$D$2, "m"))</f>
        <v/>
      </c>
      <c r="V74" s="10"/>
      <c r="W74" s="14"/>
      <c r="X74" s="13"/>
      <c r="Y74" s="13"/>
      <c r="Z74" s="13"/>
      <c r="AA74" s="13"/>
      <c r="AB74" s="13"/>
      <c r="AC74" s="13"/>
      <c r="AD74" s="13"/>
      <c r="AE74" s="13"/>
      <c r="AF74" s="13"/>
      <c r="AG74" s="13"/>
      <c r="AH74" s="13"/>
      <c r="AI74" s="13"/>
      <c r="AJ74" s="13"/>
      <c r="AK74" s="13"/>
      <c r="AL74" s="13"/>
      <c r="AM74" s="13"/>
      <c r="AN74" s="13"/>
      <c r="AO74" s="207" t="str">
        <f t="shared" si="4"/>
        <v/>
      </c>
      <c r="AP74" s="207" t="str">
        <f t="shared" si="5"/>
        <v/>
      </c>
      <c r="AQ74" s="13"/>
      <c r="AR74" s="13"/>
      <c r="AS74" s="15"/>
    </row>
    <row r="75" spans="1:45" x14ac:dyDescent="0.35">
      <c r="A75" s="16"/>
      <c r="B75" s="17"/>
      <c r="C75" s="20"/>
      <c r="D75" s="18"/>
      <c r="E75" s="19"/>
      <c r="F75" s="19"/>
      <c r="G75" s="19"/>
      <c r="H75" s="19"/>
      <c r="I75" s="19"/>
      <c r="J75" s="19"/>
      <c r="K75" s="19"/>
      <c r="L75" s="205" t="str">
        <f t="shared" si="3"/>
        <v>Yes</v>
      </c>
      <c r="M75" s="20"/>
      <c r="N75" s="20"/>
      <c r="O75" s="233" t="str">
        <f>IF(Outcomes!M75="","",IF(AND(Outcomes!M75&lt;='County Names to hide (2)'!$D$2,IF(Outcomes!N75="",'County Names to hide (2)'!$D$2,Outcomes!N75)&gt;='County Names to hide (2)'!$C$2),"Yes","No"))</f>
        <v/>
      </c>
      <c r="P75" s="20"/>
      <c r="Q75" s="20"/>
      <c r="R75" s="20"/>
      <c r="S75" s="20"/>
      <c r="T75" s="206" t="str">
        <f>IF(Outcomes!M75="","",
   IF(AND(Outcomes!N75&lt;&gt;"",Outcomes!N75&lt;'County Names to hide'!$C$2),0,
      ROUND((MIN(IF(Outcomes!N75="", 'County Names to hide'!$D$2, Outcomes!N75),'County Names to hide'!$D$2)-Outcomes!M74)/30,1)))</f>
        <v/>
      </c>
      <c r="U75" s="206" t="str">
        <f>IF(Outcomes!C75="", "", DATEDIF(Outcomes!C75, 'County Names to hide'!$D$2, "m"))</f>
        <v/>
      </c>
      <c r="V75" s="18"/>
      <c r="W75" s="22"/>
      <c r="X75" s="21"/>
      <c r="Y75" s="21"/>
      <c r="Z75" s="21"/>
      <c r="AA75" s="21"/>
      <c r="AB75" s="21"/>
      <c r="AC75" s="21"/>
      <c r="AD75" s="21"/>
      <c r="AE75" s="21"/>
      <c r="AF75" s="21"/>
      <c r="AG75" s="21"/>
      <c r="AH75" s="21"/>
      <c r="AI75" s="21"/>
      <c r="AJ75" s="21"/>
      <c r="AK75" s="21"/>
      <c r="AL75" s="21"/>
      <c r="AM75" s="21"/>
      <c r="AN75" s="21"/>
      <c r="AO75" s="207" t="str">
        <f t="shared" si="4"/>
        <v/>
      </c>
      <c r="AP75" s="207" t="str">
        <f t="shared" si="5"/>
        <v/>
      </c>
      <c r="AQ75" s="21"/>
      <c r="AR75" s="21"/>
      <c r="AS75" s="23"/>
    </row>
    <row r="76" spans="1:45" x14ac:dyDescent="0.35">
      <c r="A76" s="24"/>
      <c r="B76" s="9"/>
      <c r="C76" s="12"/>
      <c r="D76" s="10"/>
      <c r="E76" s="11"/>
      <c r="F76" s="11"/>
      <c r="G76" s="11"/>
      <c r="H76" s="11"/>
      <c r="I76" s="11"/>
      <c r="J76" s="11"/>
      <c r="K76" s="11"/>
      <c r="L76" s="205" t="str">
        <f t="shared" si="3"/>
        <v>Yes</v>
      </c>
      <c r="M76" s="12"/>
      <c r="N76" s="12"/>
      <c r="O76" s="233" t="str">
        <f>IF(Outcomes!M76="","",IF(AND(Outcomes!M76&lt;='County Names to hide (2)'!$D$2,IF(Outcomes!N76="",'County Names to hide (2)'!$D$2,Outcomes!N76)&gt;='County Names to hide (2)'!$C$2),"Yes","No"))</f>
        <v/>
      </c>
      <c r="P76" s="12"/>
      <c r="Q76" s="12"/>
      <c r="R76" s="12"/>
      <c r="S76" s="12"/>
      <c r="T76" s="206" t="str">
        <f>IF(Outcomes!M76="","",
   IF(AND(Outcomes!N76&lt;&gt;"",Outcomes!N76&lt;'County Names to hide'!$C$2),0,
      ROUND((MIN(IF(Outcomes!N76="", 'County Names to hide'!$D$2, Outcomes!N76),'County Names to hide'!$D$2)-Outcomes!M75)/30,1)))</f>
        <v/>
      </c>
      <c r="U76" s="206" t="str">
        <f>IF(Outcomes!C76="", "", DATEDIF(Outcomes!C76, 'County Names to hide'!$D$2, "m"))</f>
        <v/>
      </c>
      <c r="V76" s="10"/>
      <c r="W76" s="14"/>
      <c r="X76" s="13"/>
      <c r="Y76" s="13"/>
      <c r="Z76" s="13"/>
      <c r="AA76" s="13"/>
      <c r="AB76" s="13"/>
      <c r="AC76" s="13"/>
      <c r="AD76" s="13"/>
      <c r="AE76" s="13"/>
      <c r="AF76" s="13"/>
      <c r="AG76" s="13"/>
      <c r="AH76" s="13"/>
      <c r="AI76" s="13"/>
      <c r="AJ76" s="13"/>
      <c r="AK76" s="13"/>
      <c r="AL76" s="13"/>
      <c r="AM76" s="13"/>
      <c r="AN76" s="13"/>
      <c r="AO76" s="207" t="str">
        <f t="shared" si="4"/>
        <v/>
      </c>
      <c r="AP76" s="207" t="str">
        <f t="shared" si="5"/>
        <v/>
      </c>
      <c r="AQ76" s="13"/>
      <c r="AR76" s="13"/>
      <c r="AS76" s="15"/>
    </row>
    <row r="77" spans="1:45" x14ac:dyDescent="0.35">
      <c r="A77" s="16"/>
      <c r="B77" s="17"/>
      <c r="C77" s="20"/>
      <c r="D77" s="18"/>
      <c r="E77" s="19"/>
      <c r="F77" s="19"/>
      <c r="G77" s="19"/>
      <c r="H77" s="19"/>
      <c r="I77" s="19"/>
      <c r="J77" s="19"/>
      <c r="K77" s="19"/>
      <c r="L77" s="205" t="str">
        <f t="shared" si="3"/>
        <v>Yes</v>
      </c>
      <c r="M77" s="20"/>
      <c r="N77" s="20"/>
      <c r="O77" s="233" t="str">
        <f>IF(Outcomes!M77="","",IF(AND(Outcomes!M77&lt;='County Names to hide (2)'!$D$2,IF(Outcomes!N77="",'County Names to hide (2)'!$D$2,Outcomes!N77)&gt;='County Names to hide (2)'!$C$2),"Yes","No"))</f>
        <v/>
      </c>
      <c r="P77" s="20"/>
      <c r="Q77" s="20"/>
      <c r="R77" s="20"/>
      <c r="S77" s="20"/>
      <c r="T77" s="206" t="str">
        <f>IF(Outcomes!M77="","",
   IF(AND(Outcomes!N77&lt;&gt;"",Outcomes!N77&lt;'County Names to hide'!$C$2),0,
      ROUND((MIN(IF(Outcomes!N77="", 'County Names to hide'!$D$2, Outcomes!N77),'County Names to hide'!$D$2)-Outcomes!M76)/30,1)))</f>
        <v/>
      </c>
      <c r="U77" s="206" t="str">
        <f>IF(Outcomes!C77="", "", DATEDIF(Outcomes!C77, 'County Names to hide'!$D$2, "m"))</f>
        <v/>
      </c>
      <c r="V77" s="18"/>
      <c r="W77" s="22"/>
      <c r="X77" s="21"/>
      <c r="Y77" s="21"/>
      <c r="Z77" s="21"/>
      <c r="AA77" s="21"/>
      <c r="AB77" s="21"/>
      <c r="AC77" s="21"/>
      <c r="AD77" s="21"/>
      <c r="AE77" s="21"/>
      <c r="AF77" s="21"/>
      <c r="AG77" s="21"/>
      <c r="AH77" s="21"/>
      <c r="AI77" s="21"/>
      <c r="AJ77" s="21"/>
      <c r="AK77" s="21"/>
      <c r="AL77" s="21"/>
      <c r="AM77" s="21"/>
      <c r="AN77" s="21"/>
      <c r="AO77" s="207" t="str">
        <f t="shared" si="4"/>
        <v/>
      </c>
      <c r="AP77" s="207" t="str">
        <f t="shared" si="5"/>
        <v/>
      </c>
      <c r="AQ77" s="21"/>
      <c r="AR77" s="21"/>
      <c r="AS77" s="23"/>
    </row>
    <row r="78" spans="1:45" x14ac:dyDescent="0.35">
      <c r="A78" s="24"/>
      <c r="B78" s="9"/>
      <c r="C78" s="12"/>
      <c r="D78" s="10"/>
      <c r="E78" s="11"/>
      <c r="F78" s="11"/>
      <c r="G78" s="11"/>
      <c r="H78" s="11"/>
      <c r="I78" s="11"/>
      <c r="J78" s="11"/>
      <c r="K78" s="11"/>
      <c r="L78" s="205" t="str">
        <f t="shared" si="3"/>
        <v>Yes</v>
      </c>
      <c r="M78" s="12"/>
      <c r="N78" s="12"/>
      <c r="O78" s="233" t="str">
        <f>IF(Outcomes!M78="","",IF(AND(Outcomes!M78&lt;='County Names to hide (2)'!$D$2,IF(Outcomes!N78="",'County Names to hide (2)'!$D$2,Outcomes!N78)&gt;='County Names to hide (2)'!$C$2),"Yes","No"))</f>
        <v/>
      </c>
      <c r="P78" s="12"/>
      <c r="Q78" s="12"/>
      <c r="R78" s="12"/>
      <c r="S78" s="12"/>
      <c r="T78" s="206" t="str">
        <f>IF(Outcomes!M78="","",
   IF(AND(Outcomes!N78&lt;&gt;"",Outcomes!N78&lt;'County Names to hide'!$C$2),0,
      ROUND((MIN(IF(Outcomes!N78="", 'County Names to hide'!$D$2, Outcomes!N78),'County Names to hide'!$D$2)-Outcomes!M77)/30,1)))</f>
        <v/>
      </c>
      <c r="U78" s="206" t="str">
        <f>IF(Outcomes!C78="", "", DATEDIF(Outcomes!C78, 'County Names to hide'!$D$2, "m"))</f>
        <v/>
      </c>
      <c r="V78" s="10"/>
      <c r="W78" s="14"/>
      <c r="X78" s="13"/>
      <c r="Y78" s="13"/>
      <c r="Z78" s="13"/>
      <c r="AA78" s="13"/>
      <c r="AB78" s="13"/>
      <c r="AC78" s="13"/>
      <c r="AD78" s="13"/>
      <c r="AE78" s="13"/>
      <c r="AF78" s="13"/>
      <c r="AG78" s="13"/>
      <c r="AH78" s="13"/>
      <c r="AI78" s="13"/>
      <c r="AJ78" s="13"/>
      <c r="AK78" s="13"/>
      <c r="AL78" s="13"/>
      <c r="AM78" s="13"/>
      <c r="AN78" s="13"/>
      <c r="AO78" s="207" t="str">
        <f t="shared" si="4"/>
        <v/>
      </c>
      <c r="AP78" s="207" t="str">
        <f t="shared" si="5"/>
        <v/>
      </c>
      <c r="AQ78" s="13"/>
      <c r="AR78" s="13"/>
      <c r="AS78" s="15"/>
    </row>
    <row r="79" spans="1:45" x14ac:dyDescent="0.35">
      <c r="A79" s="16"/>
      <c r="B79" s="17"/>
      <c r="C79" s="20"/>
      <c r="D79" s="18"/>
      <c r="E79" s="19"/>
      <c r="F79" s="19"/>
      <c r="G79" s="19"/>
      <c r="H79" s="19"/>
      <c r="I79" s="19"/>
      <c r="J79" s="19"/>
      <c r="K79" s="19"/>
      <c r="L79" s="205" t="str">
        <f t="shared" si="3"/>
        <v>Yes</v>
      </c>
      <c r="M79" s="20"/>
      <c r="N79" s="20"/>
      <c r="O79" s="233" t="str">
        <f>IF(Outcomes!M79="","",IF(AND(Outcomes!M79&lt;='County Names to hide (2)'!$D$2,IF(Outcomes!N79="",'County Names to hide (2)'!$D$2,Outcomes!N79)&gt;='County Names to hide (2)'!$C$2),"Yes","No"))</f>
        <v/>
      </c>
      <c r="P79" s="20"/>
      <c r="Q79" s="20"/>
      <c r="R79" s="20"/>
      <c r="S79" s="20"/>
      <c r="T79" s="206" t="str">
        <f>IF(Outcomes!M79="","",
   IF(AND(Outcomes!N79&lt;&gt;"",Outcomes!N79&lt;'County Names to hide'!$C$2),0,
      ROUND((MIN(IF(Outcomes!N79="", 'County Names to hide'!$D$2, Outcomes!N79),'County Names to hide'!$D$2)-Outcomes!M78)/30,1)))</f>
        <v/>
      </c>
      <c r="U79" s="206" t="str">
        <f>IF(Outcomes!C79="", "", DATEDIF(Outcomes!C79, 'County Names to hide'!$D$2, "m"))</f>
        <v/>
      </c>
      <c r="V79" s="18"/>
      <c r="W79" s="22"/>
      <c r="X79" s="21"/>
      <c r="Y79" s="21"/>
      <c r="Z79" s="21"/>
      <c r="AA79" s="21"/>
      <c r="AB79" s="21"/>
      <c r="AC79" s="21"/>
      <c r="AD79" s="21"/>
      <c r="AE79" s="21"/>
      <c r="AF79" s="21"/>
      <c r="AG79" s="21"/>
      <c r="AH79" s="21"/>
      <c r="AI79" s="21"/>
      <c r="AJ79" s="21"/>
      <c r="AK79" s="21"/>
      <c r="AL79" s="21"/>
      <c r="AM79" s="21"/>
      <c r="AN79" s="21"/>
      <c r="AO79" s="207" t="str">
        <f t="shared" si="4"/>
        <v/>
      </c>
      <c r="AP79" s="207" t="str">
        <f t="shared" si="5"/>
        <v/>
      </c>
      <c r="AQ79" s="21"/>
      <c r="AR79" s="21"/>
      <c r="AS79" s="23"/>
    </row>
    <row r="80" spans="1:45" x14ac:dyDescent="0.35">
      <c r="A80" s="24"/>
      <c r="B80" s="9"/>
      <c r="C80" s="12"/>
      <c r="D80" s="10"/>
      <c r="E80" s="11"/>
      <c r="F80" s="11"/>
      <c r="G80" s="11"/>
      <c r="H80" s="11"/>
      <c r="I80" s="11"/>
      <c r="J80" s="11"/>
      <c r="K80" s="11"/>
      <c r="L80" s="205" t="str">
        <f t="shared" si="3"/>
        <v>Yes</v>
      </c>
      <c r="M80" s="12"/>
      <c r="N80" s="12"/>
      <c r="O80" s="233" t="str">
        <f>IF(Outcomes!M80="","",IF(AND(Outcomes!M80&lt;='County Names to hide (2)'!$D$2,IF(Outcomes!N80="",'County Names to hide (2)'!$D$2,Outcomes!N80)&gt;='County Names to hide (2)'!$C$2),"Yes","No"))</f>
        <v/>
      </c>
      <c r="P80" s="12"/>
      <c r="Q80" s="12"/>
      <c r="R80" s="12"/>
      <c r="S80" s="12"/>
      <c r="T80" s="206" t="str">
        <f>IF(Outcomes!M80="","",
   IF(AND(Outcomes!N80&lt;&gt;"",Outcomes!N80&lt;'County Names to hide'!$C$2),0,
      ROUND((MIN(IF(Outcomes!N80="", 'County Names to hide'!$D$2, Outcomes!N80),'County Names to hide'!$D$2)-Outcomes!M79)/30,1)))</f>
        <v/>
      </c>
      <c r="U80" s="206" t="str">
        <f>IF(Outcomes!C80="", "", DATEDIF(Outcomes!C80, 'County Names to hide'!$D$2, "m"))</f>
        <v/>
      </c>
      <c r="V80" s="10"/>
      <c r="W80" s="14"/>
      <c r="X80" s="13"/>
      <c r="Y80" s="13"/>
      <c r="Z80" s="13"/>
      <c r="AA80" s="13"/>
      <c r="AB80" s="13"/>
      <c r="AC80" s="13"/>
      <c r="AD80" s="13"/>
      <c r="AE80" s="13"/>
      <c r="AF80" s="13"/>
      <c r="AG80" s="13"/>
      <c r="AH80" s="13"/>
      <c r="AI80" s="13"/>
      <c r="AJ80" s="13"/>
      <c r="AK80" s="13"/>
      <c r="AL80" s="13"/>
      <c r="AM80" s="13"/>
      <c r="AN80" s="13"/>
      <c r="AO80" s="207" t="str">
        <f t="shared" si="4"/>
        <v/>
      </c>
      <c r="AP80" s="207" t="str">
        <f t="shared" si="5"/>
        <v/>
      </c>
      <c r="AQ80" s="13"/>
      <c r="AR80" s="13"/>
      <c r="AS80" s="15"/>
    </row>
    <row r="81" spans="1:45" x14ac:dyDescent="0.35">
      <c r="A81" s="16"/>
      <c r="B81" s="17"/>
      <c r="C81" s="20"/>
      <c r="D81" s="18"/>
      <c r="E81" s="19"/>
      <c r="F81" s="19"/>
      <c r="G81" s="19"/>
      <c r="H81" s="19"/>
      <c r="I81" s="19"/>
      <c r="J81" s="19"/>
      <c r="K81" s="19"/>
      <c r="L81" s="205" t="str">
        <f t="shared" si="3"/>
        <v>Yes</v>
      </c>
      <c r="M81" s="20"/>
      <c r="N81" s="20"/>
      <c r="O81" s="233" t="str">
        <f>IF(Outcomes!M81="","",IF(AND(Outcomes!M81&lt;='County Names to hide (2)'!$D$2,IF(Outcomes!N81="",'County Names to hide (2)'!$D$2,Outcomes!N81)&gt;='County Names to hide (2)'!$C$2),"Yes","No"))</f>
        <v/>
      </c>
      <c r="P81" s="20"/>
      <c r="Q81" s="20"/>
      <c r="R81" s="20"/>
      <c r="S81" s="20"/>
      <c r="T81" s="206" t="str">
        <f>IF(Outcomes!M81="","",
   IF(AND(Outcomes!N81&lt;&gt;"",Outcomes!N81&lt;'County Names to hide'!$C$2),0,
      ROUND((MIN(IF(Outcomes!N81="", 'County Names to hide'!$D$2, Outcomes!N81),'County Names to hide'!$D$2)-Outcomes!M80)/30,1)))</f>
        <v/>
      </c>
      <c r="U81" s="206" t="str">
        <f>IF(Outcomes!C81="", "", DATEDIF(Outcomes!C81, 'County Names to hide'!$D$2, "m"))</f>
        <v/>
      </c>
      <c r="V81" s="18"/>
      <c r="W81" s="22"/>
      <c r="X81" s="21"/>
      <c r="Y81" s="21"/>
      <c r="Z81" s="21"/>
      <c r="AA81" s="21"/>
      <c r="AB81" s="21"/>
      <c r="AC81" s="21"/>
      <c r="AD81" s="21"/>
      <c r="AE81" s="21"/>
      <c r="AF81" s="21"/>
      <c r="AG81" s="21"/>
      <c r="AH81" s="21"/>
      <c r="AI81" s="21"/>
      <c r="AJ81" s="21"/>
      <c r="AK81" s="21"/>
      <c r="AL81" s="21"/>
      <c r="AM81" s="21"/>
      <c r="AN81" s="21"/>
      <c r="AO81" s="207" t="str">
        <f t="shared" si="4"/>
        <v/>
      </c>
      <c r="AP81" s="207" t="str">
        <f t="shared" si="5"/>
        <v/>
      </c>
      <c r="AQ81" s="21"/>
      <c r="AR81" s="21"/>
      <c r="AS81" s="23"/>
    </row>
    <row r="82" spans="1:45" x14ac:dyDescent="0.35">
      <c r="A82" s="24"/>
      <c r="B82" s="9"/>
      <c r="C82" s="12"/>
      <c r="D82" s="10"/>
      <c r="E82" s="11"/>
      <c r="F82" s="11"/>
      <c r="G82" s="11"/>
      <c r="H82" s="11"/>
      <c r="I82" s="11"/>
      <c r="J82" s="11"/>
      <c r="K82" s="11"/>
      <c r="L82" s="205" t="str">
        <f t="shared" si="3"/>
        <v>Yes</v>
      </c>
      <c r="M82" s="12"/>
      <c r="N82" s="12"/>
      <c r="O82" s="233" t="str">
        <f>IF(Outcomes!M82="","",IF(AND(Outcomes!M82&lt;='County Names to hide (2)'!$D$2,IF(Outcomes!N82="",'County Names to hide (2)'!$D$2,Outcomes!N82)&gt;='County Names to hide (2)'!$C$2),"Yes","No"))</f>
        <v/>
      </c>
      <c r="P82" s="12"/>
      <c r="Q82" s="12"/>
      <c r="R82" s="12"/>
      <c r="S82" s="12"/>
      <c r="T82" s="206" t="str">
        <f>IF(Outcomes!M82="","",
   IF(AND(Outcomes!N82&lt;&gt;"",Outcomes!N82&lt;'County Names to hide'!$C$2),0,
      ROUND((MIN(IF(Outcomes!N82="", 'County Names to hide'!$D$2, Outcomes!N82),'County Names to hide'!$D$2)-Outcomes!M81)/30,1)))</f>
        <v/>
      </c>
      <c r="U82" s="206" t="str">
        <f>IF(Outcomes!C82="", "", DATEDIF(Outcomes!C82, 'County Names to hide'!$D$2, "m"))</f>
        <v/>
      </c>
      <c r="V82" s="10"/>
      <c r="W82" s="14"/>
      <c r="X82" s="13"/>
      <c r="Y82" s="13"/>
      <c r="Z82" s="13"/>
      <c r="AA82" s="13"/>
      <c r="AB82" s="13"/>
      <c r="AC82" s="13"/>
      <c r="AD82" s="13"/>
      <c r="AE82" s="13"/>
      <c r="AF82" s="13"/>
      <c r="AG82" s="13"/>
      <c r="AH82" s="13"/>
      <c r="AI82" s="13"/>
      <c r="AJ82" s="13"/>
      <c r="AK82" s="13"/>
      <c r="AL82" s="13"/>
      <c r="AM82" s="13"/>
      <c r="AN82" s="13"/>
      <c r="AO82" s="207" t="str">
        <f t="shared" si="4"/>
        <v/>
      </c>
      <c r="AP82" s="207" t="str">
        <f t="shared" si="5"/>
        <v/>
      </c>
      <c r="AQ82" s="13"/>
      <c r="AR82" s="13"/>
      <c r="AS82" s="15"/>
    </row>
    <row r="83" spans="1:45" x14ac:dyDescent="0.35">
      <c r="A83" s="16"/>
      <c r="B83" s="17"/>
      <c r="C83" s="20"/>
      <c r="D83" s="18"/>
      <c r="E83" s="19"/>
      <c r="F83" s="19"/>
      <c r="G83" s="19"/>
      <c r="H83" s="19"/>
      <c r="I83" s="19"/>
      <c r="J83" s="19"/>
      <c r="K83" s="19"/>
      <c r="L83" s="205" t="str">
        <f t="shared" si="3"/>
        <v>Yes</v>
      </c>
      <c r="M83" s="20"/>
      <c r="N83" s="20"/>
      <c r="O83" s="233" t="str">
        <f>IF(Outcomes!M83="","",IF(AND(Outcomes!M83&lt;='County Names to hide (2)'!$D$2,IF(Outcomes!N83="",'County Names to hide (2)'!$D$2,Outcomes!N83)&gt;='County Names to hide (2)'!$C$2),"Yes","No"))</f>
        <v/>
      </c>
      <c r="P83" s="20"/>
      <c r="Q83" s="20"/>
      <c r="R83" s="20"/>
      <c r="S83" s="20"/>
      <c r="T83" s="206" t="str">
        <f>IF(Outcomes!M83="","",
   IF(AND(Outcomes!N83&lt;&gt;"",Outcomes!N83&lt;'County Names to hide'!$C$2),0,
      ROUND((MIN(IF(Outcomes!N83="", 'County Names to hide'!$D$2, Outcomes!N83),'County Names to hide'!$D$2)-Outcomes!M82)/30,1)))</f>
        <v/>
      </c>
      <c r="U83" s="206" t="str">
        <f>IF(Outcomes!C83="", "", DATEDIF(Outcomes!C83, 'County Names to hide'!$D$2, "m"))</f>
        <v/>
      </c>
      <c r="V83" s="18"/>
      <c r="W83" s="22"/>
      <c r="X83" s="21"/>
      <c r="Y83" s="21"/>
      <c r="Z83" s="21"/>
      <c r="AA83" s="21"/>
      <c r="AB83" s="21"/>
      <c r="AC83" s="21"/>
      <c r="AD83" s="21"/>
      <c r="AE83" s="21"/>
      <c r="AF83" s="21"/>
      <c r="AG83" s="21"/>
      <c r="AH83" s="21"/>
      <c r="AI83" s="21"/>
      <c r="AJ83" s="21"/>
      <c r="AK83" s="21"/>
      <c r="AL83" s="21"/>
      <c r="AM83" s="21"/>
      <c r="AN83" s="21"/>
      <c r="AO83" s="207" t="str">
        <f t="shared" si="4"/>
        <v/>
      </c>
      <c r="AP83" s="207" t="str">
        <f t="shared" si="5"/>
        <v/>
      </c>
      <c r="AQ83" s="21"/>
      <c r="AR83" s="21"/>
      <c r="AS83" s="23"/>
    </row>
    <row r="84" spans="1:45" x14ac:dyDescent="0.35">
      <c r="A84" s="24"/>
      <c r="B84" s="9"/>
      <c r="C84" s="12"/>
      <c r="D84" s="10"/>
      <c r="E84" s="11"/>
      <c r="F84" s="11"/>
      <c r="G84" s="11"/>
      <c r="H84" s="11"/>
      <c r="I84" s="11"/>
      <c r="J84" s="11"/>
      <c r="K84" s="11"/>
      <c r="L84" s="205" t="str">
        <f t="shared" si="3"/>
        <v>Yes</v>
      </c>
      <c r="M84" s="12"/>
      <c r="N84" s="12"/>
      <c r="O84" s="233" t="str">
        <f>IF(Outcomes!M84="","",IF(AND(Outcomes!M84&lt;='County Names to hide (2)'!$D$2,IF(Outcomes!N84="",'County Names to hide (2)'!$D$2,Outcomes!N84)&gt;='County Names to hide (2)'!$C$2),"Yes","No"))</f>
        <v/>
      </c>
      <c r="P84" s="12"/>
      <c r="Q84" s="12"/>
      <c r="R84" s="12"/>
      <c r="S84" s="12"/>
      <c r="T84" s="206" t="str">
        <f>IF(Outcomes!M84="","",
   IF(AND(Outcomes!N84&lt;&gt;"",Outcomes!N84&lt;'County Names to hide'!$C$2),0,
      ROUND((MIN(IF(Outcomes!N84="", 'County Names to hide'!$D$2, Outcomes!N84),'County Names to hide'!$D$2)-Outcomes!M83)/30,1)))</f>
        <v/>
      </c>
      <c r="U84" s="206" t="str">
        <f>IF(Outcomes!C84="", "", DATEDIF(Outcomes!C84, 'County Names to hide'!$D$2, "m"))</f>
        <v/>
      </c>
      <c r="V84" s="10"/>
      <c r="W84" s="14"/>
      <c r="X84" s="13"/>
      <c r="Y84" s="13"/>
      <c r="Z84" s="13"/>
      <c r="AA84" s="13"/>
      <c r="AB84" s="13"/>
      <c r="AC84" s="13"/>
      <c r="AD84" s="13"/>
      <c r="AE84" s="13"/>
      <c r="AF84" s="13"/>
      <c r="AG84" s="13"/>
      <c r="AH84" s="13"/>
      <c r="AI84" s="13"/>
      <c r="AJ84" s="13"/>
      <c r="AK84" s="13"/>
      <c r="AL84" s="13"/>
      <c r="AM84" s="13"/>
      <c r="AN84" s="13"/>
      <c r="AO84" s="207" t="str">
        <f t="shared" si="4"/>
        <v/>
      </c>
      <c r="AP84" s="207" t="str">
        <f t="shared" si="5"/>
        <v/>
      </c>
      <c r="AQ84" s="13"/>
      <c r="AR84" s="13"/>
      <c r="AS84" s="15"/>
    </row>
    <row r="85" spans="1:45" x14ac:dyDescent="0.35">
      <c r="A85" s="16"/>
      <c r="B85" s="17"/>
      <c r="C85" s="20"/>
      <c r="D85" s="18"/>
      <c r="E85" s="19"/>
      <c r="F85" s="19"/>
      <c r="G85" s="19"/>
      <c r="H85" s="19"/>
      <c r="I85" s="19"/>
      <c r="J85" s="19"/>
      <c r="K85" s="19"/>
      <c r="L85" s="205" t="str">
        <f t="shared" si="3"/>
        <v>Yes</v>
      </c>
      <c r="M85" s="20"/>
      <c r="N85" s="20"/>
      <c r="O85" s="233" t="str">
        <f>IF(Outcomes!M85="","",IF(AND(Outcomes!M85&lt;='County Names to hide (2)'!$D$2,IF(Outcomes!N85="",'County Names to hide (2)'!$D$2,Outcomes!N85)&gt;='County Names to hide (2)'!$C$2),"Yes","No"))</f>
        <v/>
      </c>
      <c r="P85" s="20"/>
      <c r="Q85" s="20"/>
      <c r="R85" s="20"/>
      <c r="S85" s="20"/>
      <c r="T85" s="206" t="str">
        <f>IF(Outcomes!M85="","",
   IF(AND(Outcomes!N85&lt;&gt;"",Outcomes!N85&lt;'County Names to hide'!$C$2),0,
      ROUND((MIN(IF(Outcomes!N85="", 'County Names to hide'!$D$2, Outcomes!N85),'County Names to hide'!$D$2)-Outcomes!M84)/30,1)))</f>
        <v/>
      </c>
      <c r="U85" s="206" t="str">
        <f>IF(Outcomes!C85="", "", DATEDIF(Outcomes!C85, 'County Names to hide'!$D$2, "m"))</f>
        <v/>
      </c>
      <c r="V85" s="18"/>
      <c r="W85" s="22"/>
      <c r="X85" s="21"/>
      <c r="Y85" s="21"/>
      <c r="Z85" s="21"/>
      <c r="AA85" s="21"/>
      <c r="AB85" s="21"/>
      <c r="AC85" s="21"/>
      <c r="AD85" s="21"/>
      <c r="AE85" s="21"/>
      <c r="AF85" s="21"/>
      <c r="AG85" s="21"/>
      <c r="AH85" s="21"/>
      <c r="AI85" s="21"/>
      <c r="AJ85" s="21"/>
      <c r="AK85" s="21"/>
      <c r="AL85" s="21"/>
      <c r="AM85" s="21"/>
      <c r="AN85" s="21"/>
      <c r="AO85" s="207" t="str">
        <f t="shared" si="4"/>
        <v/>
      </c>
      <c r="AP85" s="207" t="str">
        <f t="shared" si="5"/>
        <v/>
      </c>
      <c r="AQ85" s="21"/>
      <c r="AR85" s="21"/>
      <c r="AS85" s="23"/>
    </row>
    <row r="86" spans="1:45" x14ac:dyDescent="0.35">
      <c r="A86" s="24"/>
      <c r="B86" s="9"/>
      <c r="C86" s="12"/>
      <c r="D86" s="10"/>
      <c r="E86" s="11"/>
      <c r="F86" s="11"/>
      <c r="G86" s="11"/>
      <c r="H86" s="11"/>
      <c r="I86" s="11"/>
      <c r="J86" s="11"/>
      <c r="K86" s="11"/>
      <c r="L86" s="205" t="str">
        <f t="shared" si="3"/>
        <v>Yes</v>
      </c>
      <c r="M86" s="12"/>
      <c r="N86" s="12"/>
      <c r="O86" s="233" t="str">
        <f>IF(Outcomes!M86="","",IF(AND(Outcomes!M86&lt;='County Names to hide (2)'!$D$2,IF(Outcomes!N86="",'County Names to hide (2)'!$D$2,Outcomes!N86)&gt;='County Names to hide (2)'!$C$2),"Yes","No"))</f>
        <v/>
      </c>
      <c r="P86" s="12"/>
      <c r="Q86" s="12"/>
      <c r="R86" s="12"/>
      <c r="S86" s="12"/>
      <c r="T86" s="206" t="str">
        <f>IF(Outcomes!M86="","",
   IF(AND(Outcomes!N86&lt;&gt;"",Outcomes!N86&lt;'County Names to hide'!$C$2),0,
      ROUND((MIN(IF(Outcomes!N86="", 'County Names to hide'!$D$2, Outcomes!N86),'County Names to hide'!$D$2)-Outcomes!M85)/30,1)))</f>
        <v/>
      </c>
      <c r="U86" s="206" t="str">
        <f>IF(Outcomes!C86="", "", DATEDIF(Outcomes!C86, 'County Names to hide'!$D$2, "m"))</f>
        <v/>
      </c>
      <c r="V86" s="10"/>
      <c r="W86" s="14"/>
      <c r="X86" s="13"/>
      <c r="Y86" s="13"/>
      <c r="Z86" s="13"/>
      <c r="AA86" s="13"/>
      <c r="AB86" s="13"/>
      <c r="AC86" s="13"/>
      <c r="AD86" s="13"/>
      <c r="AE86" s="13"/>
      <c r="AF86" s="13"/>
      <c r="AG86" s="13"/>
      <c r="AH86" s="13"/>
      <c r="AI86" s="13"/>
      <c r="AJ86" s="13"/>
      <c r="AK86" s="13"/>
      <c r="AL86" s="13"/>
      <c r="AM86" s="13"/>
      <c r="AN86" s="13"/>
      <c r="AO86" s="207" t="str">
        <f t="shared" si="4"/>
        <v/>
      </c>
      <c r="AP86" s="207" t="str">
        <f t="shared" si="5"/>
        <v/>
      </c>
      <c r="AQ86" s="13"/>
      <c r="AR86" s="13"/>
      <c r="AS86" s="15"/>
    </row>
    <row r="87" spans="1:45" x14ac:dyDescent="0.35">
      <c r="A87" s="16"/>
      <c r="B87" s="17"/>
      <c r="C87" s="20"/>
      <c r="D87" s="18"/>
      <c r="E87" s="19"/>
      <c r="F87" s="19"/>
      <c r="G87" s="19"/>
      <c r="H87" s="19"/>
      <c r="I87" s="19"/>
      <c r="J87" s="19"/>
      <c r="K87" s="19"/>
      <c r="L87" s="205" t="str">
        <f t="shared" si="3"/>
        <v>Yes</v>
      </c>
      <c r="M87" s="20"/>
      <c r="N87" s="20"/>
      <c r="O87" s="233" t="str">
        <f>IF(Outcomes!M87="","",IF(AND(Outcomes!M87&lt;='County Names to hide (2)'!$D$2,IF(Outcomes!N87="",'County Names to hide (2)'!$D$2,Outcomes!N87)&gt;='County Names to hide (2)'!$C$2),"Yes","No"))</f>
        <v/>
      </c>
      <c r="P87" s="20"/>
      <c r="Q87" s="20"/>
      <c r="R87" s="20"/>
      <c r="S87" s="20"/>
      <c r="T87" s="206" t="str">
        <f>IF(Outcomes!M87="","",
   IF(AND(Outcomes!N87&lt;&gt;"",Outcomes!N87&lt;'County Names to hide'!$C$2),0,
      ROUND((MIN(IF(Outcomes!N87="", 'County Names to hide'!$D$2, Outcomes!N87),'County Names to hide'!$D$2)-Outcomes!M86)/30,1)))</f>
        <v/>
      </c>
      <c r="U87" s="206" t="str">
        <f>IF(Outcomes!C87="", "", DATEDIF(Outcomes!C87, 'County Names to hide'!$D$2, "m"))</f>
        <v/>
      </c>
      <c r="V87" s="18"/>
      <c r="W87" s="22"/>
      <c r="X87" s="21"/>
      <c r="Y87" s="21"/>
      <c r="Z87" s="21"/>
      <c r="AA87" s="21"/>
      <c r="AB87" s="21"/>
      <c r="AC87" s="21"/>
      <c r="AD87" s="21"/>
      <c r="AE87" s="21"/>
      <c r="AF87" s="21"/>
      <c r="AG87" s="21"/>
      <c r="AH87" s="21"/>
      <c r="AI87" s="21"/>
      <c r="AJ87" s="21"/>
      <c r="AK87" s="21"/>
      <c r="AL87" s="21"/>
      <c r="AM87" s="21"/>
      <c r="AN87" s="21"/>
      <c r="AO87" s="207" t="str">
        <f t="shared" si="4"/>
        <v/>
      </c>
      <c r="AP87" s="207" t="str">
        <f t="shared" si="5"/>
        <v/>
      </c>
      <c r="AQ87" s="21"/>
      <c r="AR87" s="21"/>
      <c r="AS87" s="23"/>
    </row>
    <row r="88" spans="1:45" x14ac:dyDescent="0.35">
      <c r="A88" s="24"/>
      <c r="B88" s="9"/>
      <c r="C88" s="12"/>
      <c r="D88" s="10"/>
      <c r="E88" s="11"/>
      <c r="F88" s="11"/>
      <c r="G88" s="11"/>
      <c r="H88" s="11"/>
      <c r="I88" s="11"/>
      <c r="J88" s="11"/>
      <c r="K88" s="11"/>
      <c r="L88" s="205" t="str">
        <f t="shared" si="3"/>
        <v>Yes</v>
      </c>
      <c r="M88" s="12"/>
      <c r="N88" s="12"/>
      <c r="O88" s="233" t="str">
        <f>IF(Outcomes!M88="","",IF(AND(Outcomes!M88&lt;='County Names to hide (2)'!$D$2,IF(Outcomes!N88="",'County Names to hide (2)'!$D$2,Outcomes!N88)&gt;='County Names to hide (2)'!$C$2),"Yes","No"))</f>
        <v/>
      </c>
      <c r="P88" s="12"/>
      <c r="Q88" s="12"/>
      <c r="R88" s="12"/>
      <c r="S88" s="12"/>
      <c r="T88" s="206" t="str">
        <f>IF(Outcomes!M88="","",
   IF(AND(Outcomes!N88&lt;&gt;"",Outcomes!N88&lt;'County Names to hide'!$C$2),0,
      ROUND((MIN(IF(Outcomes!N88="", 'County Names to hide'!$D$2, Outcomes!N88),'County Names to hide'!$D$2)-Outcomes!M87)/30,1)))</f>
        <v/>
      </c>
      <c r="U88" s="206" t="str">
        <f>IF(Outcomes!C88="", "", DATEDIF(Outcomes!C88, 'County Names to hide'!$D$2, "m"))</f>
        <v/>
      </c>
      <c r="V88" s="10"/>
      <c r="W88" s="14"/>
      <c r="X88" s="13"/>
      <c r="Y88" s="13"/>
      <c r="Z88" s="13"/>
      <c r="AA88" s="13"/>
      <c r="AB88" s="13"/>
      <c r="AC88" s="13"/>
      <c r="AD88" s="13"/>
      <c r="AE88" s="13"/>
      <c r="AF88" s="13"/>
      <c r="AG88" s="13"/>
      <c r="AH88" s="13"/>
      <c r="AI88" s="13"/>
      <c r="AJ88" s="13"/>
      <c r="AK88" s="13"/>
      <c r="AL88" s="13"/>
      <c r="AM88" s="13"/>
      <c r="AN88" s="13"/>
      <c r="AO88" s="207" t="str">
        <f t="shared" si="4"/>
        <v/>
      </c>
      <c r="AP88" s="207" t="str">
        <f t="shared" si="5"/>
        <v/>
      </c>
      <c r="AQ88" s="13"/>
      <c r="AR88" s="13"/>
      <c r="AS88" s="15"/>
    </row>
    <row r="89" spans="1:45" x14ac:dyDescent="0.35">
      <c r="A89" s="16"/>
      <c r="B89" s="17"/>
      <c r="C89" s="20"/>
      <c r="D89" s="18"/>
      <c r="E89" s="19"/>
      <c r="F89" s="19"/>
      <c r="G89" s="19"/>
      <c r="H89" s="19"/>
      <c r="I89" s="19"/>
      <c r="J89" s="19"/>
      <c r="K89" s="19"/>
      <c r="L89" s="205" t="str">
        <f t="shared" si="3"/>
        <v>Yes</v>
      </c>
      <c r="M89" s="20"/>
      <c r="N89" s="20"/>
      <c r="O89" s="233" t="str">
        <f>IF(Outcomes!M89="","",IF(AND(Outcomes!M89&lt;='County Names to hide (2)'!$D$2,IF(Outcomes!N89="",'County Names to hide (2)'!$D$2,Outcomes!N89)&gt;='County Names to hide (2)'!$C$2),"Yes","No"))</f>
        <v/>
      </c>
      <c r="P89" s="20"/>
      <c r="Q89" s="20"/>
      <c r="R89" s="20"/>
      <c r="S89" s="20"/>
      <c r="T89" s="206" t="str">
        <f>IF(Outcomes!M89="","",
   IF(AND(Outcomes!N89&lt;&gt;"",Outcomes!N89&lt;'County Names to hide'!$C$2),0,
      ROUND((MIN(IF(Outcomes!N89="", 'County Names to hide'!$D$2, Outcomes!N89),'County Names to hide'!$D$2)-Outcomes!M88)/30,1)))</f>
        <v/>
      </c>
      <c r="U89" s="206" t="str">
        <f>IF(Outcomes!C89="", "", DATEDIF(Outcomes!C89, 'County Names to hide'!$D$2, "m"))</f>
        <v/>
      </c>
      <c r="V89" s="18"/>
      <c r="W89" s="22"/>
      <c r="X89" s="21"/>
      <c r="Y89" s="21"/>
      <c r="Z89" s="21"/>
      <c r="AA89" s="21"/>
      <c r="AB89" s="21"/>
      <c r="AC89" s="21"/>
      <c r="AD89" s="21"/>
      <c r="AE89" s="21"/>
      <c r="AF89" s="21"/>
      <c r="AG89" s="21"/>
      <c r="AH89" s="21"/>
      <c r="AI89" s="21"/>
      <c r="AJ89" s="21"/>
      <c r="AK89" s="21"/>
      <c r="AL89" s="21"/>
      <c r="AM89" s="21"/>
      <c r="AN89" s="21"/>
      <c r="AO89" s="207" t="str">
        <f t="shared" si="4"/>
        <v/>
      </c>
      <c r="AP89" s="207" t="str">
        <f t="shared" si="5"/>
        <v/>
      </c>
      <c r="AQ89" s="21"/>
      <c r="AR89" s="21"/>
      <c r="AS89" s="23"/>
    </row>
    <row r="90" spans="1:45" x14ac:dyDescent="0.35">
      <c r="A90" s="24"/>
      <c r="B90" s="9"/>
      <c r="C90" s="12"/>
      <c r="D90" s="10"/>
      <c r="E90" s="11"/>
      <c r="F90" s="11"/>
      <c r="G90" s="11"/>
      <c r="H90" s="11"/>
      <c r="I90" s="11"/>
      <c r="J90" s="11"/>
      <c r="K90" s="11"/>
      <c r="L90" s="205" t="str">
        <f t="shared" si="3"/>
        <v>Yes</v>
      </c>
      <c r="M90" s="12"/>
      <c r="N90" s="12"/>
      <c r="O90" s="233" t="str">
        <f>IF(Outcomes!M90="","",IF(AND(Outcomes!M90&lt;='County Names to hide (2)'!$D$2,IF(Outcomes!N90="",'County Names to hide (2)'!$D$2,Outcomes!N90)&gt;='County Names to hide (2)'!$C$2),"Yes","No"))</f>
        <v/>
      </c>
      <c r="P90" s="12"/>
      <c r="Q90" s="12"/>
      <c r="R90" s="12"/>
      <c r="S90" s="12"/>
      <c r="T90" s="206" t="str">
        <f>IF(Outcomes!M90="","",
   IF(AND(Outcomes!N90&lt;&gt;"",Outcomes!N90&lt;'County Names to hide'!$C$2),0,
      ROUND((MIN(IF(Outcomes!N90="", 'County Names to hide'!$D$2, Outcomes!N90),'County Names to hide'!$D$2)-Outcomes!M89)/30,1)))</f>
        <v/>
      </c>
      <c r="U90" s="206" t="str">
        <f>IF(Outcomes!C90="", "", DATEDIF(Outcomes!C90, 'County Names to hide'!$D$2, "m"))</f>
        <v/>
      </c>
      <c r="V90" s="10"/>
      <c r="W90" s="14"/>
      <c r="X90" s="13"/>
      <c r="Y90" s="13"/>
      <c r="Z90" s="13"/>
      <c r="AA90" s="13"/>
      <c r="AB90" s="13"/>
      <c r="AC90" s="13"/>
      <c r="AD90" s="13"/>
      <c r="AE90" s="13"/>
      <c r="AF90" s="13"/>
      <c r="AG90" s="13"/>
      <c r="AH90" s="13"/>
      <c r="AI90" s="13"/>
      <c r="AJ90" s="13"/>
      <c r="AK90" s="13"/>
      <c r="AL90" s="13"/>
      <c r="AM90" s="13"/>
      <c r="AN90" s="13"/>
      <c r="AO90" s="207" t="str">
        <f t="shared" si="4"/>
        <v/>
      </c>
      <c r="AP90" s="207" t="str">
        <f t="shared" si="5"/>
        <v/>
      </c>
      <c r="AQ90" s="13"/>
      <c r="AR90" s="13"/>
      <c r="AS90" s="15"/>
    </row>
    <row r="91" spans="1:45" x14ac:dyDescent="0.35">
      <c r="A91" s="16"/>
      <c r="B91" s="17"/>
      <c r="C91" s="20"/>
      <c r="D91" s="18"/>
      <c r="E91" s="19"/>
      <c r="F91" s="19"/>
      <c r="G91" s="19"/>
      <c r="H91" s="19"/>
      <c r="I91" s="19"/>
      <c r="J91" s="19"/>
      <c r="K91" s="19"/>
      <c r="L91" s="205" t="str">
        <f t="shared" si="3"/>
        <v>Yes</v>
      </c>
      <c r="M91" s="20"/>
      <c r="N91" s="20"/>
      <c r="O91" s="233" t="str">
        <f>IF(Outcomes!M91="","",IF(AND(Outcomes!M91&lt;='County Names to hide (2)'!$D$2,IF(Outcomes!N91="",'County Names to hide (2)'!$D$2,Outcomes!N91)&gt;='County Names to hide (2)'!$C$2),"Yes","No"))</f>
        <v/>
      </c>
      <c r="P91" s="20"/>
      <c r="Q91" s="20"/>
      <c r="R91" s="20"/>
      <c r="S91" s="20"/>
      <c r="T91" s="206" t="str">
        <f>IF(Outcomes!M91="","",
   IF(AND(Outcomes!N91&lt;&gt;"",Outcomes!N91&lt;'County Names to hide'!$C$2),0,
      ROUND((MIN(IF(Outcomes!N91="", 'County Names to hide'!$D$2, Outcomes!N91),'County Names to hide'!$D$2)-Outcomes!M90)/30,1)))</f>
        <v/>
      </c>
      <c r="U91" s="206" t="str">
        <f>IF(Outcomes!C91="", "", DATEDIF(Outcomes!C91, 'County Names to hide'!$D$2, "m"))</f>
        <v/>
      </c>
      <c r="V91" s="18"/>
      <c r="W91" s="22"/>
      <c r="X91" s="21"/>
      <c r="Y91" s="21"/>
      <c r="Z91" s="21"/>
      <c r="AA91" s="21"/>
      <c r="AB91" s="21"/>
      <c r="AC91" s="21"/>
      <c r="AD91" s="21"/>
      <c r="AE91" s="21"/>
      <c r="AF91" s="21"/>
      <c r="AG91" s="21"/>
      <c r="AH91" s="21"/>
      <c r="AI91" s="21"/>
      <c r="AJ91" s="21"/>
      <c r="AK91" s="21"/>
      <c r="AL91" s="21"/>
      <c r="AM91" s="21"/>
      <c r="AN91" s="21"/>
      <c r="AO91" s="207" t="str">
        <f t="shared" si="4"/>
        <v/>
      </c>
      <c r="AP91" s="207" t="str">
        <f t="shared" si="5"/>
        <v/>
      </c>
      <c r="AQ91" s="21"/>
      <c r="AR91" s="21"/>
      <c r="AS91" s="23"/>
    </row>
    <row r="92" spans="1:45" x14ac:dyDescent="0.35">
      <c r="A92" s="24"/>
      <c r="B92" s="9"/>
      <c r="C92" s="12"/>
      <c r="D92" s="10"/>
      <c r="E92" s="11"/>
      <c r="F92" s="11"/>
      <c r="G92" s="11"/>
      <c r="H92" s="11"/>
      <c r="I92" s="11"/>
      <c r="J92" s="11"/>
      <c r="K92" s="11"/>
      <c r="L92" s="205" t="str">
        <f t="shared" si="3"/>
        <v>Yes</v>
      </c>
      <c r="M92" s="12"/>
      <c r="N92" s="12"/>
      <c r="O92" s="233" t="str">
        <f>IF(Outcomes!M92="","",IF(AND(Outcomes!M92&lt;='County Names to hide (2)'!$D$2,IF(Outcomes!N92="",'County Names to hide (2)'!$D$2,Outcomes!N92)&gt;='County Names to hide (2)'!$C$2),"Yes","No"))</f>
        <v/>
      </c>
      <c r="P92" s="12"/>
      <c r="Q92" s="12"/>
      <c r="R92" s="12"/>
      <c r="S92" s="12"/>
      <c r="T92" s="206" t="str">
        <f>IF(Outcomes!M92="","",
   IF(AND(Outcomes!N92&lt;&gt;"",Outcomes!N92&lt;'County Names to hide'!$C$2),0,
      ROUND((MIN(IF(Outcomes!N92="", 'County Names to hide'!$D$2, Outcomes!N92),'County Names to hide'!$D$2)-Outcomes!M91)/30,1)))</f>
        <v/>
      </c>
      <c r="U92" s="206" t="str">
        <f>IF(Outcomes!C92="", "", DATEDIF(Outcomes!C92, 'County Names to hide'!$D$2, "m"))</f>
        <v/>
      </c>
      <c r="V92" s="10"/>
      <c r="W92" s="14"/>
      <c r="X92" s="13"/>
      <c r="Y92" s="13"/>
      <c r="Z92" s="13"/>
      <c r="AA92" s="13"/>
      <c r="AB92" s="13"/>
      <c r="AC92" s="13"/>
      <c r="AD92" s="13"/>
      <c r="AE92" s="13"/>
      <c r="AF92" s="13"/>
      <c r="AG92" s="13"/>
      <c r="AH92" s="13"/>
      <c r="AI92" s="13"/>
      <c r="AJ92" s="13"/>
      <c r="AK92" s="13"/>
      <c r="AL92" s="13"/>
      <c r="AM92" s="13"/>
      <c r="AN92" s="13"/>
      <c r="AO92" s="207" t="str">
        <f t="shared" si="4"/>
        <v/>
      </c>
      <c r="AP92" s="207" t="str">
        <f t="shared" si="5"/>
        <v/>
      </c>
      <c r="AQ92" s="13"/>
      <c r="AR92" s="13"/>
      <c r="AS92" s="15"/>
    </row>
    <row r="93" spans="1:45" x14ac:dyDescent="0.35">
      <c r="A93" s="16"/>
      <c r="B93" s="17"/>
      <c r="C93" s="20"/>
      <c r="D93" s="18"/>
      <c r="E93" s="19"/>
      <c r="F93" s="19"/>
      <c r="G93" s="19"/>
      <c r="H93" s="19"/>
      <c r="I93" s="19"/>
      <c r="J93" s="19"/>
      <c r="K93" s="19"/>
      <c r="L93" s="205" t="str">
        <f t="shared" si="3"/>
        <v>Yes</v>
      </c>
      <c r="M93" s="20"/>
      <c r="N93" s="20"/>
      <c r="O93" s="233" t="str">
        <f>IF(Outcomes!M93="","",IF(AND(Outcomes!M93&lt;='County Names to hide (2)'!$D$2,IF(Outcomes!N93="",'County Names to hide (2)'!$D$2,Outcomes!N93)&gt;='County Names to hide (2)'!$C$2),"Yes","No"))</f>
        <v/>
      </c>
      <c r="P93" s="20"/>
      <c r="Q93" s="20"/>
      <c r="R93" s="20"/>
      <c r="S93" s="20"/>
      <c r="T93" s="206" t="str">
        <f>IF(Outcomes!M93="","",
   IF(AND(Outcomes!N93&lt;&gt;"",Outcomes!N93&lt;'County Names to hide'!$C$2),0,
      ROUND((MIN(IF(Outcomes!N93="", 'County Names to hide'!$D$2, Outcomes!N93),'County Names to hide'!$D$2)-Outcomes!M92)/30,1)))</f>
        <v/>
      </c>
      <c r="U93" s="206" t="str">
        <f>IF(Outcomes!C93="", "", DATEDIF(Outcomes!C93, 'County Names to hide'!$D$2, "m"))</f>
        <v/>
      </c>
      <c r="V93" s="18"/>
      <c r="W93" s="22"/>
      <c r="X93" s="21"/>
      <c r="Y93" s="21"/>
      <c r="Z93" s="21"/>
      <c r="AA93" s="21"/>
      <c r="AB93" s="21"/>
      <c r="AC93" s="21"/>
      <c r="AD93" s="21"/>
      <c r="AE93" s="21"/>
      <c r="AF93" s="21"/>
      <c r="AG93" s="21"/>
      <c r="AH93" s="21"/>
      <c r="AI93" s="21"/>
      <c r="AJ93" s="21"/>
      <c r="AK93" s="21"/>
      <c r="AL93" s="21"/>
      <c r="AM93" s="21"/>
      <c r="AN93" s="21"/>
      <c r="AO93" s="207" t="str">
        <f t="shared" si="4"/>
        <v/>
      </c>
      <c r="AP93" s="207" t="str">
        <f t="shared" si="5"/>
        <v/>
      </c>
      <c r="AQ93" s="21"/>
      <c r="AR93" s="21"/>
      <c r="AS93" s="23"/>
    </row>
    <row r="94" spans="1:45" x14ac:dyDescent="0.35">
      <c r="A94" s="24"/>
      <c r="B94" s="9"/>
      <c r="C94" s="12"/>
      <c r="D94" s="10"/>
      <c r="E94" s="11"/>
      <c r="F94" s="11"/>
      <c r="G94" s="11"/>
      <c r="H94" s="11"/>
      <c r="I94" s="11"/>
      <c r="J94" s="11"/>
      <c r="K94" s="11"/>
      <c r="L94" s="205" t="str">
        <f t="shared" si="3"/>
        <v>Yes</v>
      </c>
      <c r="M94" s="12"/>
      <c r="N94" s="12"/>
      <c r="O94" s="233" t="str">
        <f>IF(Outcomes!M94="","",IF(AND(Outcomes!M94&lt;='County Names to hide (2)'!$D$2,IF(Outcomes!N94="",'County Names to hide (2)'!$D$2,Outcomes!N94)&gt;='County Names to hide (2)'!$C$2),"Yes","No"))</f>
        <v/>
      </c>
      <c r="P94" s="12"/>
      <c r="Q94" s="12"/>
      <c r="R94" s="12"/>
      <c r="S94" s="12"/>
      <c r="T94" s="206" t="str">
        <f>IF(Outcomes!M94="","",
   IF(AND(Outcomes!N94&lt;&gt;"",Outcomes!N94&lt;'County Names to hide'!$C$2),0,
      ROUND((MIN(IF(Outcomes!N94="", 'County Names to hide'!$D$2, Outcomes!N94),'County Names to hide'!$D$2)-Outcomes!M93)/30,1)))</f>
        <v/>
      </c>
      <c r="U94" s="206" t="str">
        <f>IF(Outcomes!C94="", "", DATEDIF(Outcomes!C94, 'County Names to hide'!$D$2, "m"))</f>
        <v/>
      </c>
      <c r="V94" s="10"/>
      <c r="W94" s="14"/>
      <c r="X94" s="13"/>
      <c r="Y94" s="13"/>
      <c r="Z94" s="13"/>
      <c r="AA94" s="13"/>
      <c r="AB94" s="13"/>
      <c r="AC94" s="13"/>
      <c r="AD94" s="13"/>
      <c r="AE94" s="13"/>
      <c r="AF94" s="13"/>
      <c r="AG94" s="13"/>
      <c r="AH94" s="13"/>
      <c r="AI94" s="13"/>
      <c r="AJ94" s="13"/>
      <c r="AK94" s="13"/>
      <c r="AL94" s="13"/>
      <c r="AM94" s="13"/>
      <c r="AN94" s="13"/>
      <c r="AO94" s="207" t="str">
        <f t="shared" si="4"/>
        <v/>
      </c>
      <c r="AP94" s="207" t="str">
        <f t="shared" si="5"/>
        <v/>
      </c>
      <c r="AQ94" s="13"/>
      <c r="AR94" s="13"/>
      <c r="AS94" s="15"/>
    </row>
    <row r="95" spans="1:45" x14ac:dyDescent="0.35">
      <c r="A95" s="16"/>
      <c r="B95" s="17"/>
      <c r="C95" s="20"/>
      <c r="D95" s="18"/>
      <c r="E95" s="19"/>
      <c r="F95" s="19"/>
      <c r="G95" s="19"/>
      <c r="H95" s="19"/>
      <c r="I95" s="19"/>
      <c r="J95" s="19"/>
      <c r="K95" s="19"/>
      <c r="L95" s="205" t="str">
        <f t="shared" si="3"/>
        <v>Yes</v>
      </c>
      <c r="M95" s="20"/>
      <c r="N95" s="20"/>
      <c r="O95" s="233" t="str">
        <f>IF(Outcomes!M95="","",IF(AND(Outcomes!M95&lt;='County Names to hide (2)'!$D$2,IF(Outcomes!N95="",'County Names to hide (2)'!$D$2,Outcomes!N95)&gt;='County Names to hide (2)'!$C$2),"Yes","No"))</f>
        <v/>
      </c>
      <c r="P95" s="20"/>
      <c r="Q95" s="20"/>
      <c r="R95" s="20"/>
      <c r="S95" s="20"/>
      <c r="T95" s="206" t="str">
        <f>IF(Outcomes!M95="","",
   IF(AND(Outcomes!N95&lt;&gt;"",Outcomes!N95&lt;'County Names to hide'!$C$2),0,
      ROUND((MIN(IF(Outcomes!N95="", 'County Names to hide'!$D$2, Outcomes!N95),'County Names to hide'!$D$2)-Outcomes!M94)/30,1)))</f>
        <v/>
      </c>
      <c r="U95" s="206" t="str">
        <f>IF(Outcomes!C95="", "", DATEDIF(Outcomes!C95, 'County Names to hide'!$D$2, "m"))</f>
        <v/>
      </c>
      <c r="V95" s="18"/>
      <c r="W95" s="22"/>
      <c r="X95" s="21"/>
      <c r="Y95" s="21"/>
      <c r="Z95" s="21"/>
      <c r="AA95" s="21"/>
      <c r="AB95" s="21"/>
      <c r="AC95" s="21"/>
      <c r="AD95" s="21"/>
      <c r="AE95" s="21"/>
      <c r="AF95" s="21"/>
      <c r="AG95" s="21"/>
      <c r="AH95" s="21"/>
      <c r="AI95" s="21"/>
      <c r="AJ95" s="21"/>
      <c r="AK95" s="21"/>
      <c r="AL95" s="21"/>
      <c r="AM95" s="21"/>
      <c r="AN95" s="21"/>
      <c r="AO95" s="207" t="str">
        <f t="shared" si="4"/>
        <v/>
      </c>
      <c r="AP95" s="207" t="str">
        <f t="shared" si="5"/>
        <v/>
      </c>
      <c r="AQ95" s="21"/>
      <c r="AR95" s="21"/>
      <c r="AS95" s="23"/>
    </row>
    <row r="96" spans="1:45" x14ac:dyDescent="0.35">
      <c r="A96" s="24"/>
      <c r="B96" s="9"/>
      <c r="C96" s="12"/>
      <c r="D96" s="10"/>
      <c r="E96" s="11"/>
      <c r="F96" s="11"/>
      <c r="G96" s="11"/>
      <c r="H96" s="11"/>
      <c r="I96" s="11"/>
      <c r="J96" s="11"/>
      <c r="K96" s="11"/>
      <c r="L96" s="205" t="str">
        <f t="shared" si="3"/>
        <v>Yes</v>
      </c>
      <c r="M96" s="12"/>
      <c r="N96" s="12"/>
      <c r="O96" s="233" t="str">
        <f>IF(Outcomes!M96="","",IF(AND(Outcomes!M96&lt;='County Names to hide (2)'!$D$2,IF(Outcomes!N96="",'County Names to hide (2)'!$D$2,Outcomes!N96)&gt;='County Names to hide (2)'!$C$2),"Yes","No"))</f>
        <v/>
      </c>
      <c r="P96" s="12"/>
      <c r="Q96" s="12"/>
      <c r="R96" s="12"/>
      <c r="S96" s="12"/>
      <c r="T96" s="206" t="str">
        <f>IF(Outcomes!M96="","",
   IF(AND(Outcomes!N96&lt;&gt;"",Outcomes!N96&lt;'County Names to hide'!$C$2),0,
      ROUND((MIN(IF(Outcomes!N96="", 'County Names to hide'!$D$2, Outcomes!N96),'County Names to hide'!$D$2)-Outcomes!M95)/30,1)))</f>
        <v/>
      </c>
      <c r="U96" s="206" t="str">
        <f>IF(Outcomes!C96="", "", DATEDIF(Outcomes!C96, 'County Names to hide'!$D$2, "m"))</f>
        <v/>
      </c>
      <c r="V96" s="10"/>
      <c r="W96" s="14"/>
      <c r="X96" s="13"/>
      <c r="Y96" s="13"/>
      <c r="Z96" s="13"/>
      <c r="AA96" s="13"/>
      <c r="AB96" s="13"/>
      <c r="AC96" s="13"/>
      <c r="AD96" s="13"/>
      <c r="AE96" s="13"/>
      <c r="AF96" s="13"/>
      <c r="AG96" s="13"/>
      <c r="AH96" s="13"/>
      <c r="AI96" s="13"/>
      <c r="AJ96" s="13"/>
      <c r="AK96" s="13"/>
      <c r="AL96" s="13"/>
      <c r="AM96" s="13"/>
      <c r="AN96" s="13"/>
      <c r="AO96" s="207" t="str">
        <f t="shared" si="4"/>
        <v/>
      </c>
      <c r="AP96" s="207" t="str">
        <f t="shared" si="5"/>
        <v/>
      </c>
      <c r="AQ96" s="13"/>
      <c r="AR96" s="13"/>
      <c r="AS96" s="15"/>
    </row>
    <row r="97" spans="1:45" x14ac:dyDescent="0.35">
      <c r="A97" s="16"/>
      <c r="B97" s="17"/>
      <c r="C97" s="20"/>
      <c r="D97" s="18"/>
      <c r="E97" s="19"/>
      <c r="F97" s="19"/>
      <c r="G97" s="19"/>
      <c r="H97" s="19"/>
      <c r="I97" s="19"/>
      <c r="J97" s="19"/>
      <c r="K97" s="19"/>
      <c r="L97" s="205" t="str">
        <f t="shared" si="3"/>
        <v>Yes</v>
      </c>
      <c r="M97" s="20"/>
      <c r="N97" s="20"/>
      <c r="O97" s="233" t="str">
        <f>IF(Outcomes!M97="","",IF(AND(Outcomes!M97&lt;='County Names to hide (2)'!$D$2,IF(Outcomes!N97="",'County Names to hide (2)'!$D$2,Outcomes!N97)&gt;='County Names to hide (2)'!$C$2),"Yes","No"))</f>
        <v/>
      </c>
      <c r="P97" s="20"/>
      <c r="Q97" s="20"/>
      <c r="R97" s="20"/>
      <c r="S97" s="20"/>
      <c r="T97" s="206" t="str">
        <f>IF(Outcomes!M97="","",
   IF(AND(Outcomes!N97&lt;&gt;"",Outcomes!N97&lt;'County Names to hide'!$C$2),0,
      ROUND((MIN(IF(Outcomes!N97="", 'County Names to hide'!$D$2, Outcomes!N97),'County Names to hide'!$D$2)-Outcomes!M96)/30,1)))</f>
        <v/>
      </c>
      <c r="U97" s="206" t="str">
        <f>IF(Outcomes!C97="", "", DATEDIF(Outcomes!C97, 'County Names to hide'!$D$2, "m"))</f>
        <v/>
      </c>
      <c r="V97" s="18"/>
      <c r="W97" s="22"/>
      <c r="X97" s="21"/>
      <c r="Y97" s="21"/>
      <c r="Z97" s="21"/>
      <c r="AA97" s="21"/>
      <c r="AB97" s="21"/>
      <c r="AC97" s="21"/>
      <c r="AD97" s="21"/>
      <c r="AE97" s="21"/>
      <c r="AF97" s="21"/>
      <c r="AG97" s="21"/>
      <c r="AH97" s="21"/>
      <c r="AI97" s="21"/>
      <c r="AJ97" s="21"/>
      <c r="AK97" s="21"/>
      <c r="AL97" s="21"/>
      <c r="AM97" s="21"/>
      <c r="AN97" s="21"/>
      <c r="AO97" s="207" t="str">
        <f t="shared" si="4"/>
        <v/>
      </c>
      <c r="AP97" s="207" t="str">
        <f t="shared" si="5"/>
        <v/>
      </c>
      <c r="AQ97" s="21"/>
      <c r="AR97" s="21"/>
      <c r="AS97" s="23"/>
    </row>
    <row r="98" spans="1:45" x14ac:dyDescent="0.35">
      <c r="A98" s="24"/>
      <c r="B98" s="9"/>
      <c r="C98" s="12"/>
      <c r="D98" s="10"/>
      <c r="E98" s="11"/>
      <c r="F98" s="11"/>
      <c r="G98" s="11"/>
      <c r="H98" s="11"/>
      <c r="I98" s="11"/>
      <c r="J98" s="11"/>
      <c r="K98" s="11"/>
      <c r="L98" s="205" t="str">
        <f t="shared" si="3"/>
        <v>Yes</v>
      </c>
      <c r="M98" s="12"/>
      <c r="N98" s="12"/>
      <c r="O98" s="233" t="str">
        <f>IF(Outcomes!M98="","",IF(AND(Outcomes!M98&lt;='County Names to hide (2)'!$D$2,IF(Outcomes!N98="",'County Names to hide (2)'!$D$2,Outcomes!N98)&gt;='County Names to hide (2)'!$C$2),"Yes","No"))</f>
        <v/>
      </c>
      <c r="P98" s="12"/>
      <c r="Q98" s="12"/>
      <c r="R98" s="12"/>
      <c r="S98" s="12"/>
      <c r="T98" s="206" t="str">
        <f>IF(Outcomes!M98="","",
   IF(AND(Outcomes!N98&lt;&gt;"",Outcomes!N98&lt;'County Names to hide'!$C$2),0,
      ROUND((MIN(IF(Outcomes!N98="", 'County Names to hide'!$D$2, Outcomes!N98),'County Names to hide'!$D$2)-Outcomes!M97)/30,1)))</f>
        <v/>
      </c>
      <c r="U98" s="206" t="str">
        <f>IF(Outcomes!C98="", "", DATEDIF(Outcomes!C98, 'County Names to hide'!$D$2, "m"))</f>
        <v/>
      </c>
      <c r="V98" s="10"/>
      <c r="W98" s="14"/>
      <c r="X98" s="13"/>
      <c r="Y98" s="13"/>
      <c r="Z98" s="13"/>
      <c r="AA98" s="13"/>
      <c r="AB98" s="13"/>
      <c r="AC98" s="13"/>
      <c r="AD98" s="13"/>
      <c r="AE98" s="13"/>
      <c r="AF98" s="13"/>
      <c r="AG98" s="13"/>
      <c r="AH98" s="13"/>
      <c r="AI98" s="13"/>
      <c r="AJ98" s="13"/>
      <c r="AK98" s="13"/>
      <c r="AL98" s="13"/>
      <c r="AM98" s="13"/>
      <c r="AN98" s="13"/>
      <c r="AO98" s="207" t="str">
        <f t="shared" si="4"/>
        <v/>
      </c>
      <c r="AP98" s="207" t="str">
        <f t="shared" si="5"/>
        <v/>
      </c>
      <c r="AQ98" s="13"/>
      <c r="AR98" s="13"/>
      <c r="AS98" s="15"/>
    </row>
    <row r="99" spans="1:45" x14ac:dyDescent="0.35">
      <c r="A99" s="16"/>
      <c r="B99" s="17"/>
      <c r="C99" s="20"/>
      <c r="D99" s="18"/>
      <c r="E99" s="19"/>
      <c r="F99" s="19"/>
      <c r="G99" s="19"/>
      <c r="H99" s="19"/>
      <c r="I99" s="19"/>
      <c r="J99" s="19"/>
      <c r="K99" s="19"/>
      <c r="L99" s="205" t="str">
        <f t="shared" si="3"/>
        <v>Yes</v>
      </c>
      <c r="M99" s="20"/>
      <c r="N99" s="20"/>
      <c r="O99" s="233" t="str">
        <f>IF(Outcomes!M99="","",IF(AND(Outcomes!M99&lt;='County Names to hide (2)'!$D$2,IF(Outcomes!N99="",'County Names to hide (2)'!$D$2,Outcomes!N99)&gt;='County Names to hide (2)'!$C$2),"Yes","No"))</f>
        <v/>
      </c>
      <c r="P99" s="20"/>
      <c r="Q99" s="20"/>
      <c r="R99" s="20"/>
      <c r="S99" s="20"/>
      <c r="T99" s="206" t="str">
        <f>IF(Outcomes!M99="","",
   IF(AND(Outcomes!N99&lt;&gt;"",Outcomes!N99&lt;'County Names to hide'!$C$2),0,
      ROUND((MIN(IF(Outcomes!N99="", 'County Names to hide'!$D$2, Outcomes!N99),'County Names to hide'!$D$2)-Outcomes!M98)/30,1)))</f>
        <v/>
      </c>
      <c r="U99" s="206" t="str">
        <f>IF(Outcomes!C99="", "", DATEDIF(Outcomes!C99, 'County Names to hide'!$D$2, "m"))</f>
        <v/>
      </c>
      <c r="V99" s="18"/>
      <c r="W99" s="22"/>
      <c r="X99" s="21"/>
      <c r="Y99" s="21"/>
      <c r="Z99" s="21"/>
      <c r="AA99" s="21"/>
      <c r="AB99" s="21"/>
      <c r="AC99" s="21"/>
      <c r="AD99" s="21"/>
      <c r="AE99" s="21"/>
      <c r="AF99" s="21"/>
      <c r="AG99" s="21"/>
      <c r="AH99" s="21"/>
      <c r="AI99" s="21"/>
      <c r="AJ99" s="21"/>
      <c r="AK99" s="21"/>
      <c r="AL99" s="21"/>
      <c r="AM99" s="21"/>
      <c r="AN99" s="21"/>
      <c r="AO99" s="207" t="str">
        <f t="shared" si="4"/>
        <v/>
      </c>
      <c r="AP99" s="207" t="str">
        <f t="shared" si="5"/>
        <v/>
      </c>
      <c r="AQ99" s="21"/>
      <c r="AR99" s="21"/>
      <c r="AS99" s="23"/>
    </row>
    <row r="100" spans="1:45" x14ac:dyDescent="0.35">
      <c r="A100" s="24"/>
      <c r="B100" s="9"/>
      <c r="C100" s="12"/>
      <c r="D100" s="10"/>
      <c r="E100" s="11"/>
      <c r="F100" s="11"/>
      <c r="G100" s="11"/>
      <c r="H100" s="11"/>
      <c r="I100" s="11"/>
      <c r="J100" s="11"/>
      <c r="K100" s="11"/>
      <c r="L100" s="205" t="str">
        <f t="shared" si="3"/>
        <v>Yes</v>
      </c>
      <c r="M100" s="12"/>
      <c r="N100" s="12"/>
      <c r="O100" s="233" t="str">
        <f>IF(Outcomes!M100="","",IF(AND(Outcomes!M100&lt;='County Names to hide (2)'!$D$2,IF(Outcomes!N100="",'County Names to hide (2)'!$D$2,Outcomes!N100)&gt;='County Names to hide (2)'!$C$2),"Yes","No"))</f>
        <v/>
      </c>
      <c r="P100" s="12"/>
      <c r="Q100" s="12"/>
      <c r="R100" s="12"/>
      <c r="S100" s="12"/>
      <c r="T100" s="206" t="str">
        <f>IF(Outcomes!M100="","",
   IF(AND(Outcomes!N100&lt;&gt;"",Outcomes!N100&lt;'County Names to hide'!$C$2),0,
      ROUND((MIN(IF(Outcomes!N100="", 'County Names to hide'!$D$2, Outcomes!N100),'County Names to hide'!$D$2)-Outcomes!M99)/30,1)))</f>
        <v/>
      </c>
      <c r="U100" s="206" t="str">
        <f>IF(Outcomes!C100="", "", DATEDIF(Outcomes!C100, 'County Names to hide'!$D$2, "m"))</f>
        <v/>
      </c>
      <c r="V100" s="10"/>
      <c r="W100" s="14"/>
      <c r="X100" s="13"/>
      <c r="Y100" s="13"/>
      <c r="Z100" s="13"/>
      <c r="AA100" s="13"/>
      <c r="AB100" s="13"/>
      <c r="AC100" s="13"/>
      <c r="AD100" s="13"/>
      <c r="AE100" s="13"/>
      <c r="AF100" s="13"/>
      <c r="AG100" s="13"/>
      <c r="AH100" s="13"/>
      <c r="AI100" s="13"/>
      <c r="AJ100" s="13"/>
      <c r="AK100" s="13"/>
      <c r="AL100" s="13"/>
      <c r="AM100" s="13"/>
      <c r="AN100" s="13"/>
      <c r="AO100" s="207" t="str">
        <f t="shared" si="4"/>
        <v/>
      </c>
      <c r="AP100" s="207" t="str">
        <f t="shared" si="5"/>
        <v/>
      </c>
      <c r="AQ100" s="13"/>
      <c r="AR100" s="13"/>
      <c r="AS100" s="15"/>
    </row>
    <row r="101" spans="1:45" x14ac:dyDescent="0.35">
      <c r="A101" s="16"/>
      <c r="B101" s="17"/>
      <c r="C101" s="20"/>
      <c r="D101" s="18"/>
      <c r="E101" s="19"/>
      <c r="F101" s="19"/>
      <c r="G101" s="19"/>
      <c r="H101" s="19"/>
      <c r="I101" s="19"/>
      <c r="J101" s="19"/>
      <c r="K101" s="19"/>
      <c r="L101" s="205" t="str">
        <f t="shared" si="3"/>
        <v>Yes</v>
      </c>
      <c r="M101" s="20"/>
      <c r="N101" s="20"/>
      <c r="O101" s="233" t="str">
        <f>IF(Outcomes!M101="","",IF(AND(Outcomes!M101&lt;='County Names to hide (2)'!$D$2,IF(Outcomes!N101="",'County Names to hide (2)'!$D$2,Outcomes!N101)&gt;='County Names to hide (2)'!$C$2),"Yes","No"))</f>
        <v/>
      </c>
      <c r="P101" s="20"/>
      <c r="Q101" s="20"/>
      <c r="R101" s="20"/>
      <c r="S101" s="20"/>
      <c r="T101" s="206" t="str">
        <f>IF(Outcomes!M101="","",
   IF(AND(Outcomes!N101&lt;&gt;"",Outcomes!N101&lt;'County Names to hide'!$C$2),0,
      ROUND((MIN(IF(Outcomes!N101="", 'County Names to hide'!$D$2, Outcomes!N101),'County Names to hide'!$D$2)-Outcomes!M100)/30,1)))</f>
        <v/>
      </c>
      <c r="U101" s="206" t="str">
        <f>IF(Outcomes!C101="", "", DATEDIF(Outcomes!C101, 'County Names to hide'!$D$2, "m"))</f>
        <v/>
      </c>
      <c r="V101" s="18"/>
      <c r="W101" s="22"/>
      <c r="X101" s="21"/>
      <c r="Y101" s="21"/>
      <c r="Z101" s="21"/>
      <c r="AA101" s="21"/>
      <c r="AB101" s="21"/>
      <c r="AC101" s="21"/>
      <c r="AD101" s="21"/>
      <c r="AE101" s="21"/>
      <c r="AF101" s="21"/>
      <c r="AG101" s="21"/>
      <c r="AH101" s="21"/>
      <c r="AI101" s="21"/>
      <c r="AJ101" s="21"/>
      <c r="AK101" s="21"/>
      <c r="AL101" s="21"/>
      <c r="AM101" s="21"/>
      <c r="AN101" s="21"/>
      <c r="AO101" s="207" t="str">
        <f t="shared" si="4"/>
        <v/>
      </c>
      <c r="AP101" s="207" t="str">
        <f t="shared" si="5"/>
        <v/>
      </c>
      <c r="AQ101" s="21"/>
      <c r="AR101" s="21"/>
      <c r="AS101" s="23"/>
    </row>
    <row r="102" spans="1:45" x14ac:dyDescent="0.35">
      <c r="A102" s="24"/>
      <c r="B102" s="9"/>
      <c r="C102" s="12"/>
      <c r="D102" s="10"/>
      <c r="E102" s="11"/>
      <c r="F102" s="11"/>
      <c r="G102" s="11"/>
      <c r="H102" s="11"/>
      <c r="I102" s="11"/>
      <c r="J102" s="11"/>
      <c r="K102" s="11"/>
      <c r="L102" s="205" t="str">
        <f t="shared" si="3"/>
        <v>Yes</v>
      </c>
      <c r="M102" s="12"/>
      <c r="N102" s="12"/>
      <c r="O102" s="233" t="str">
        <f>IF(Outcomes!M102="","",IF(AND(Outcomes!M102&lt;='County Names to hide (2)'!$D$2,IF(Outcomes!N102="",'County Names to hide (2)'!$D$2,Outcomes!N102)&gt;='County Names to hide (2)'!$C$2),"Yes","No"))</f>
        <v/>
      </c>
      <c r="P102" s="12"/>
      <c r="Q102" s="12"/>
      <c r="R102" s="12"/>
      <c r="S102" s="12"/>
      <c r="T102" s="206" t="str">
        <f>IF(Outcomes!M102="","",
   IF(AND(Outcomes!N102&lt;&gt;"",Outcomes!N102&lt;'County Names to hide'!$C$2),0,
      ROUND((MIN(IF(Outcomes!N102="", 'County Names to hide'!$D$2, Outcomes!N102),'County Names to hide'!$D$2)-Outcomes!M101)/30,1)))</f>
        <v/>
      </c>
      <c r="U102" s="206" t="str">
        <f>IF(Outcomes!C102="", "", DATEDIF(Outcomes!C102, 'County Names to hide'!$D$2, "m"))</f>
        <v/>
      </c>
      <c r="V102" s="10"/>
      <c r="W102" s="14"/>
      <c r="X102" s="13"/>
      <c r="Y102" s="13"/>
      <c r="Z102" s="13"/>
      <c r="AA102" s="13"/>
      <c r="AB102" s="13"/>
      <c r="AC102" s="13"/>
      <c r="AD102" s="13"/>
      <c r="AE102" s="13"/>
      <c r="AF102" s="13"/>
      <c r="AG102" s="13"/>
      <c r="AH102" s="13"/>
      <c r="AI102" s="13"/>
      <c r="AJ102" s="13"/>
      <c r="AK102" s="13"/>
      <c r="AL102" s="13"/>
      <c r="AM102" s="13"/>
      <c r="AN102" s="13"/>
      <c r="AO102" s="207" t="str">
        <f t="shared" si="4"/>
        <v/>
      </c>
      <c r="AP102" s="207" t="str">
        <f t="shared" si="5"/>
        <v/>
      </c>
      <c r="AQ102" s="13"/>
      <c r="AR102" s="13"/>
      <c r="AS102" s="15"/>
    </row>
    <row r="103" spans="1:45" x14ac:dyDescent="0.35">
      <c r="A103" s="16"/>
      <c r="B103" s="17"/>
      <c r="C103" s="20"/>
      <c r="D103" s="18"/>
      <c r="E103" s="19"/>
      <c r="F103" s="19"/>
      <c r="G103" s="19"/>
      <c r="H103" s="19"/>
      <c r="I103" s="19"/>
      <c r="J103" s="19"/>
      <c r="K103" s="19"/>
      <c r="L103" s="205" t="str">
        <f t="shared" si="3"/>
        <v>Yes</v>
      </c>
      <c r="M103" s="20"/>
      <c r="N103" s="20"/>
      <c r="O103" s="233" t="str">
        <f>IF(Outcomes!M103="","",IF(AND(Outcomes!M103&lt;='County Names to hide (2)'!$D$2,IF(Outcomes!N103="",'County Names to hide (2)'!$D$2,Outcomes!N103)&gt;='County Names to hide (2)'!$C$2),"Yes","No"))</f>
        <v/>
      </c>
      <c r="P103" s="20"/>
      <c r="Q103" s="20"/>
      <c r="R103" s="20"/>
      <c r="S103" s="20"/>
      <c r="T103" s="206" t="str">
        <f>IF(Outcomes!M103="","",
   IF(AND(Outcomes!N103&lt;&gt;"",Outcomes!N103&lt;'County Names to hide'!$C$2),0,
      ROUND((MIN(IF(Outcomes!N103="", 'County Names to hide'!$D$2, Outcomes!N103),'County Names to hide'!$D$2)-Outcomes!M102)/30,1)))</f>
        <v/>
      </c>
      <c r="U103" s="206" t="str">
        <f>IF(Outcomes!C103="", "", DATEDIF(Outcomes!C103, 'County Names to hide'!$D$2, "m"))</f>
        <v/>
      </c>
      <c r="V103" s="18"/>
      <c r="W103" s="22"/>
      <c r="X103" s="21"/>
      <c r="Y103" s="21"/>
      <c r="Z103" s="21"/>
      <c r="AA103" s="21"/>
      <c r="AB103" s="21"/>
      <c r="AC103" s="21"/>
      <c r="AD103" s="21"/>
      <c r="AE103" s="21"/>
      <c r="AF103" s="21"/>
      <c r="AG103" s="21"/>
      <c r="AH103" s="21"/>
      <c r="AI103" s="21"/>
      <c r="AJ103" s="21"/>
      <c r="AK103" s="21"/>
      <c r="AL103" s="21"/>
      <c r="AM103" s="21"/>
      <c r="AN103" s="21"/>
      <c r="AO103" s="207" t="str">
        <f t="shared" si="4"/>
        <v/>
      </c>
      <c r="AP103" s="207" t="str">
        <f t="shared" si="5"/>
        <v/>
      </c>
      <c r="AQ103" s="21"/>
      <c r="AR103" s="21"/>
      <c r="AS103" s="23"/>
    </row>
    <row r="104" spans="1:45" x14ac:dyDescent="0.35">
      <c r="A104" s="24"/>
      <c r="B104" s="9"/>
      <c r="C104" s="12"/>
      <c r="D104" s="10"/>
      <c r="E104" s="11"/>
      <c r="F104" s="11"/>
      <c r="G104" s="11"/>
      <c r="H104" s="11"/>
      <c r="I104" s="11"/>
      <c r="J104" s="11"/>
      <c r="K104" s="11"/>
      <c r="L104" s="205" t="str">
        <f t="shared" si="3"/>
        <v>Yes</v>
      </c>
      <c r="M104" s="12"/>
      <c r="N104" s="12"/>
      <c r="O104" s="233" t="str">
        <f>IF(Outcomes!M104="","",IF(AND(Outcomes!M104&lt;='County Names to hide (2)'!$D$2,IF(Outcomes!N104="",'County Names to hide (2)'!$D$2,Outcomes!N104)&gt;='County Names to hide (2)'!$C$2),"Yes","No"))</f>
        <v/>
      </c>
      <c r="P104" s="12"/>
      <c r="Q104" s="12"/>
      <c r="R104" s="12"/>
      <c r="S104" s="12"/>
      <c r="T104" s="206" t="str">
        <f>IF(Outcomes!M104="","",
   IF(AND(Outcomes!N104&lt;&gt;"",Outcomes!N104&lt;'County Names to hide'!$C$2),0,
      ROUND((MIN(IF(Outcomes!N104="", 'County Names to hide'!$D$2, Outcomes!N104),'County Names to hide'!$D$2)-Outcomes!M103)/30,1)))</f>
        <v/>
      </c>
      <c r="U104" s="206" t="str">
        <f>IF(Outcomes!C104="", "", DATEDIF(Outcomes!C104, 'County Names to hide'!$D$2, "m"))</f>
        <v/>
      </c>
      <c r="V104" s="10"/>
      <c r="W104" s="14"/>
      <c r="X104" s="13"/>
      <c r="Y104" s="13"/>
      <c r="Z104" s="13"/>
      <c r="AA104" s="13"/>
      <c r="AB104" s="13"/>
      <c r="AC104" s="13"/>
      <c r="AD104" s="13"/>
      <c r="AE104" s="13"/>
      <c r="AF104" s="13"/>
      <c r="AG104" s="13"/>
      <c r="AH104" s="13"/>
      <c r="AI104" s="13"/>
      <c r="AJ104" s="13"/>
      <c r="AK104" s="13"/>
      <c r="AL104" s="13"/>
      <c r="AM104" s="13"/>
      <c r="AN104" s="13"/>
      <c r="AO104" s="207" t="str">
        <f t="shared" si="4"/>
        <v/>
      </c>
      <c r="AP104" s="207" t="str">
        <f t="shared" si="5"/>
        <v/>
      </c>
      <c r="AQ104" s="13"/>
      <c r="AR104" s="13"/>
      <c r="AS104" s="15"/>
    </row>
    <row r="105" spans="1:45" x14ac:dyDescent="0.35">
      <c r="A105" s="16"/>
      <c r="B105" s="17"/>
      <c r="C105" s="20"/>
      <c r="D105" s="18"/>
      <c r="E105" s="19"/>
      <c r="F105" s="19"/>
      <c r="G105" s="19"/>
      <c r="H105" s="19"/>
      <c r="I105" s="19"/>
      <c r="J105" s="19"/>
      <c r="K105" s="19"/>
      <c r="L105" s="205" t="str">
        <f t="shared" si="3"/>
        <v>Yes</v>
      </c>
      <c r="M105" s="20"/>
      <c r="N105" s="20"/>
      <c r="O105" s="233" t="str">
        <f>IF(Outcomes!M105="","",IF(AND(Outcomes!M105&lt;='County Names to hide (2)'!$D$2,IF(Outcomes!N105="",'County Names to hide (2)'!$D$2,Outcomes!N105)&gt;='County Names to hide (2)'!$C$2),"Yes","No"))</f>
        <v/>
      </c>
      <c r="P105" s="20"/>
      <c r="Q105" s="20"/>
      <c r="R105" s="20"/>
      <c r="S105" s="20"/>
      <c r="T105" s="206" t="str">
        <f>IF(Outcomes!M105="","",
   IF(AND(Outcomes!N105&lt;&gt;"",Outcomes!N105&lt;'County Names to hide'!$C$2),0,
      ROUND((MIN(IF(Outcomes!N105="", 'County Names to hide'!$D$2, Outcomes!N105),'County Names to hide'!$D$2)-Outcomes!M104)/30,1)))</f>
        <v/>
      </c>
      <c r="U105" s="206" t="str">
        <f>IF(Outcomes!C105="", "", DATEDIF(Outcomes!C105, 'County Names to hide'!$D$2, "m"))</f>
        <v/>
      </c>
      <c r="V105" s="18"/>
      <c r="W105" s="22"/>
      <c r="X105" s="21"/>
      <c r="Y105" s="21"/>
      <c r="Z105" s="21"/>
      <c r="AA105" s="21"/>
      <c r="AB105" s="21"/>
      <c r="AC105" s="21"/>
      <c r="AD105" s="21"/>
      <c r="AE105" s="21"/>
      <c r="AF105" s="21"/>
      <c r="AG105" s="21"/>
      <c r="AH105" s="21"/>
      <c r="AI105" s="21"/>
      <c r="AJ105" s="21"/>
      <c r="AK105" s="21"/>
      <c r="AL105" s="21"/>
      <c r="AM105" s="21"/>
      <c r="AN105" s="21"/>
      <c r="AO105" s="207" t="str">
        <f t="shared" si="4"/>
        <v/>
      </c>
      <c r="AP105" s="207" t="str">
        <f t="shared" si="5"/>
        <v/>
      </c>
      <c r="AQ105" s="21"/>
      <c r="AR105" s="21"/>
      <c r="AS105" s="23"/>
    </row>
    <row r="106" spans="1:45" x14ac:dyDescent="0.35">
      <c r="A106" s="24"/>
      <c r="B106" s="9"/>
      <c r="C106" s="12"/>
      <c r="D106" s="10"/>
      <c r="E106" s="11"/>
      <c r="F106" s="11"/>
      <c r="G106" s="11"/>
      <c r="H106" s="11"/>
      <c r="I106" s="11"/>
      <c r="J106" s="11"/>
      <c r="K106" s="11"/>
      <c r="L106" s="205" t="str">
        <f t="shared" si="3"/>
        <v>Yes</v>
      </c>
      <c r="M106" s="12"/>
      <c r="N106" s="12"/>
      <c r="O106" s="233" t="str">
        <f>IF(Outcomes!M106="","",IF(AND(Outcomes!M106&lt;='County Names to hide (2)'!$D$2,IF(Outcomes!N106="",'County Names to hide (2)'!$D$2,Outcomes!N106)&gt;='County Names to hide (2)'!$C$2),"Yes","No"))</f>
        <v/>
      </c>
      <c r="P106" s="12"/>
      <c r="Q106" s="12"/>
      <c r="R106" s="12"/>
      <c r="S106" s="12"/>
      <c r="T106" s="206" t="str">
        <f>IF(Outcomes!M106="","",
   IF(AND(Outcomes!N106&lt;&gt;"",Outcomes!N106&lt;'County Names to hide'!$C$2),0,
      ROUND((MIN(IF(Outcomes!N106="", 'County Names to hide'!$D$2, Outcomes!N106),'County Names to hide'!$D$2)-Outcomes!M105)/30,1)))</f>
        <v/>
      </c>
      <c r="U106" s="206" t="str">
        <f>IF(Outcomes!C106="", "", DATEDIF(Outcomes!C106, 'County Names to hide'!$D$2, "m"))</f>
        <v/>
      </c>
      <c r="V106" s="10"/>
      <c r="W106" s="14"/>
      <c r="X106" s="13"/>
      <c r="Y106" s="13"/>
      <c r="Z106" s="13"/>
      <c r="AA106" s="13"/>
      <c r="AB106" s="13"/>
      <c r="AC106" s="13"/>
      <c r="AD106" s="13"/>
      <c r="AE106" s="13"/>
      <c r="AF106" s="13"/>
      <c r="AG106" s="13"/>
      <c r="AH106" s="13"/>
      <c r="AI106" s="13"/>
      <c r="AJ106" s="13"/>
      <c r="AK106" s="13"/>
      <c r="AL106" s="13"/>
      <c r="AM106" s="13"/>
      <c r="AN106" s="13"/>
      <c r="AO106" s="207" t="str">
        <f t="shared" si="4"/>
        <v/>
      </c>
      <c r="AP106" s="207" t="str">
        <f t="shared" si="5"/>
        <v/>
      </c>
      <c r="AQ106" s="13"/>
      <c r="AR106" s="13"/>
      <c r="AS106" s="15"/>
    </row>
    <row r="107" spans="1:45" x14ac:dyDescent="0.35">
      <c r="A107" s="16"/>
      <c r="B107" s="17"/>
      <c r="C107" s="20"/>
      <c r="D107" s="18"/>
      <c r="E107" s="19"/>
      <c r="F107" s="19"/>
      <c r="G107" s="19"/>
      <c r="H107" s="19"/>
      <c r="I107" s="19"/>
      <c r="J107" s="19"/>
      <c r="K107" s="19"/>
      <c r="L107" s="205" t="str">
        <f t="shared" si="3"/>
        <v>Yes</v>
      </c>
      <c r="M107" s="20"/>
      <c r="N107" s="20"/>
      <c r="O107" s="233" t="str">
        <f>IF(Outcomes!M107="","",IF(AND(Outcomes!M107&lt;='County Names to hide (2)'!$D$2,IF(Outcomes!N107="",'County Names to hide (2)'!$D$2,Outcomes!N107)&gt;='County Names to hide (2)'!$C$2),"Yes","No"))</f>
        <v/>
      </c>
      <c r="P107" s="20"/>
      <c r="Q107" s="20"/>
      <c r="R107" s="20"/>
      <c r="S107" s="20"/>
      <c r="T107" s="206" t="str">
        <f>IF(Outcomes!M107="","",
   IF(AND(Outcomes!N107&lt;&gt;"",Outcomes!N107&lt;'County Names to hide'!$C$2),0,
      ROUND((MIN(IF(Outcomes!N107="", 'County Names to hide'!$D$2, Outcomes!N107),'County Names to hide'!$D$2)-Outcomes!M106)/30,1)))</f>
        <v/>
      </c>
      <c r="U107" s="206" t="str">
        <f>IF(Outcomes!C107="", "", DATEDIF(Outcomes!C107, 'County Names to hide'!$D$2, "m"))</f>
        <v/>
      </c>
      <c r="V107" s="18"/>
      <c r="W107" s="22"/>
      <c r="X107" s="21"/>
      <c r="Y107" s="21"/>
      <c r="Z107" s="21"/>
      <c r="AA107" s="21"/>
      <c r="AB107" s="21"/>
      <c r="AC107" s="21"/>
      <c r="AD107" s="21"/>
      <c r="AE107" s="21"/>
      <c r="AF107" s="21"/>
      <c r="AG107" s="21"/>
      <c r="AH107" s="21"/>
      <c r="AI107" s="21"/>
      <c r="AJ107" s="21"/>
      <c r="AK107" s="21"/>
      <c r="AL107" s="21"/>
      <c r="AM107" s="21"/>
      <c r="AN107" s="21"/>
      <c r="AO107" s="207" t="str">
        <f t="shared" si="4"/>
        <v/>
      </c>
      <c r="AP107" s="207" t="str">
        <f t="shared" si="5"/>
        <v/>
      </c>
      <c r="AQ107" s="21"/>
      <c r="AR107" s="21"/>
      <c r="AS107" s="23"/>
    </row>
    <row r="108" spans="1:45" x14ac:dyDescent="0.35">
      <c r="A108" s="24"/>
      <c r="B108" s="9"/>
      <c r="C108" s="12"/>
      <c r="D108" s="10"/>
      <c r="E108" s="11"/>
      <c r="F108" s="11"/>
      <c r="G108" s="11"/>
      <c r="H108" s="11"/>
      <c r="I108" s="11"/>
      <c r="J108" s="11"/>
      <c r="K108" s="11"/>
      <c r="L108" s="205" t="str">
        <f t="shared" si="3"/>
        <v>Yes</v>
      </c>
      <c r="M108" s="12"/>
      <c r="N108" s="12"/>
      <c r="O108" s="233" t="str">
        <f>IF(Outcomes!M108="","",IF(AND(Outcomes!M108&lt;='County Names to hide (2)'!$D$2,IF(Outcomes!N108="",'County Names to hide (2)'!$D$2,Outcomes!N108)&gt;='County Names to hide (2)'!$C$2),"Yes","No"))</f>
        <v/>
      </c>
      <c r="P108" s="12"/>
      <c r="Q108" s="12"/>
      <c r="R108" s="12"/>
      <c r="S108" s="12"/>
      <c r="T108" s="206" t="str">
        <f>IF(Outcomes!M108="","",
   IF(AND(Outcomes!N108&lt;&gt;"",Outcomes!N108&lt;'County Names to hide'!$C$2),0,
      ROUND((MIN(IF(Outcomes!N108="", 'County Names to hide'!$D$2, Outcomes!N108),'County Names to hide'!$D$2)-Outcomes!M107)/30,1)))</f>
        <v/>
      </c>
      <c r="U108" s="206" t="str">
        <f>IF(Outcomes!C108="", "", DATEDIF(Outcomes!C108, 'County Names to hide'!$D$2, "m"))</f>
        <v/>
      </c>
      <c r="V108" s="10"/>
      <c r="W108" s="14"/>
      <c r="X108" s="13"/>
      <c r="Y108" s="13"/>
      <c r="Z108" s="13"/>
      <c r="AA108" s="13"/>
      <c r="AB108" s="13"/>
      <c r="AC108" s="13"/>
      <c r="AD108" s="13"/>
      <c r="AE108" s="13"/>
      <c r="AF108" s="13"/>
      <c r="AG108" s="13"/>
      <c r="AH108" s="13"/>
      <c r="AI108" s="13"/>
      <c r="AJ108" s="13"/>
      <c r="AK108" s="13"/>
      <c r="AL108" s="13"/>
      <c r="AM108" s="13"/>
      <c r="AN108" s="13"/>
      <c r="AO108" s="207" t="str">
        <f t="shared" si="4"/>
        <v/>
      </c>
      <c r="AP108" s="207" t="str">
        <f t="shared" si="5"/>
        <v/>
      </c>
      <c r="AQ108" s="13"/>
      <c r="AR108" s="13"/>
      <c r="AS108" s="15"/>
    </row>
    <row r="109" spans="1:45" x14ac:dyDescent="0.35">
      <c r="A109" s="16"/>
      <c r="B109" s="17"/>
      <c r="C109" s="20"/>
      <c r="D109" s="18"/>
      <c r="E109" s="19"/>
      <c r="F109" s="19"/>
      <c r="G109" s="19"/>
      <c r="H109" s="19"/>
      <c r="I109" s="19"/>
      <c r="J109" s="19"/>
      <c r="K109" s="19"/>
      <c r="L109" s="205" t="str">
        <f t="shared" si="3"/>
        <v>Yes</v>
      </c>
      <c r="M109" s="20"/>
      <c r="N109" s="20"/>
      <c r="O109" s="233" t="str">
        <f>IF(Outcomes!M109="","",IF(AND(Outcomes!M109&lt;='County Names to hide (2)'!$D$2,IF(Outcomes!N109="",'County Names to hide (2)'!$D$2,Outcomes!N109)&gt;='County Names to hide (2)'!$C$2),"Yes","No"))</f>
        <v/>
      </c>
      <c r="P109" s="20"/>
      <c r="Q109" s="20"/>
      <c r="R109" s="20"/>
      <c r="S109" s="20"/>
      <c r="T109" s="206" t="str">
        <f>IF(Outcomes!M109="","",
   IF(AND(Outcomes!N109&lt;&gt;"",Outcomes!N109&lt;'County Names to hide'!$C$2),0,
      ROUND((MIN(IF(Outcomes!N109="", 'County Names to hide'!$D$2, Outcomes!N109),'County Names to hide'!$D$2)-Outcomes!M108)/30,1)))</f>
        <v/>
      </c>
      <c r="U109" s="206" t="str">
        <f>IF(Outcomes!C109="", "", DATEDIF(Outcomes!C109, 'County Names to hide'!$D$2, "m"))</f>
        <v/>
      </c>
      <c r="V109" s="18"/>
      <c r="W109" s="22"/>
      <c r="X109" s="21"/>
      <c r="Y109" s="21"/>
      <c r="Z109" s="21"/>
      <c r="AA109" s="21"/>
      <c r="AB109" s="21"/>
      <c r="AC109" s="21"/>
      <c r="AD109" s="21"/>
      <c r="AE109" s="21"/>
      <c r="AF109" s="21"/>
      <c r="AG109" s="21"/>
      <c r="AH109" s="21"/>
      <c r="AI109" s="21"/>
      <c r="AJ109" s="21"/>
      <c r="AK109" s="21"/>
      <c r="AL109" s="21"/>
      <c r="AM109" s="21"/>
      <c r="AN109" s="21"/>
      <c r="AO109" s="207" t="str">
        <f t="shared" si="4"/>
        <v/>
      </c>
      <c r="AP109" s="207" t="str">
        <f t="shared" si="5"/>
        <v/>
      </c>
      <c r="AQ109" s="21"/>
      <c r="AR109" s="21"/>
      <c r="AS109" s="23"/>
    </row>
    <row r="110" spans="1:45" x14ac:dyDescent="0.35">
      <c r="A110" s="24"/>
      <c r="B110" s="9"/>
      <c r="C110" s="12"/>
      <c r="D110" s="10"/>
      <c r="E110" s="11"/>
      <c r="F110" s="11"/>
      <c r="G110" s="11"/>
      <c r="H110" s="11"/>
      <c r="I110" s="11"/>
      <c r="J110" s="11"/>
      <c r="K110" s="11"/>
      <c r="L110" s="205" t="str">
        <f t="shared" si="3"/>
        <v>Yes</v>
      </c>
      <c r="M110" s="12"/>
      <c r="N110" s="12"/>
      <c r="O110" s="233" t="str">
        <f>IF(Outcomes!M110="","",IF(AND(Outcomes!M110&lt;='County Names to hide (2)'!$D$2,IF(Outcomes!N110="",'County Names to hide (2)'!$D$2,Outcomes!N110)&gt;='County Names to hide (2)'!$C$2),"Yes","No"))</f>
        <v/>
      </c>
      <c r="P110" s="12"/>
      <c r="Q110" s="12"/>
      <c r="R110" s="12"/>
      <c r="S110" s="12"/>
      <c r="T110" s="206" t="str">
        <f>IF(Outcomes!M110="","",
   IF(AND(Outcomes!N110&lt;&gt;"",Outcomes!N110&lt;'County Names to hide'!$C$2),0,
      ROUND((MIN(IF(Outcomes!N110="", 'County Names to hide'!$D$2, Outcomes!N110),'County Names to hide'!$D$2)-Outcomes!M109)/30,1)))</f>
        <v/>
      </c>
      <c r="U110" s="206" t="str">
        <f>IF(Outcomes!C110="", "", DATEDIF(Outcomes!C110, 'County Names to hide'!$D$2, "m"))</f>
        <v/>
      </c>
      <c r="V110" s="10"/>
      <c r="W110" s="14"/>
      <c r="X110" s="13"/>
      <c r="Y110" s="13"/>
      <c r="Z110" s="13"/>
      <c r="AA110" s="13"/>
      <c r="AB110" s="13"/>
      <c r="AC110" s="13"/>
      <c r="AD110" s="13"/>
      <c r="AE110" s="13"/>
      <c r="AF110" s="13"/>
      <c r="AG110" s="13"/>
      <c r="AH110" s="13"/>
      <c r="AI110" s="13"/>
      <c r="AJ110" s="13"/>
      <c r="AK110" s="13"/>
      <c r="AL110" s="13"/>
      <c r="AM110" s="13"/>
      <c r="AN110" s="13"/>
      <c r="AO110" s="207" t="str">
        <f t="shared" si="4"/>
        <v/>
      </c>
      <c r="AP110" s="207" t="str">
        <f t="shared" si="5"/>
        <v/>
      </c>
      <c r="AQ110" s="13"/>
      <c r="AR110" s="13"/>
      <c r="AS110" s="15"/>
    </row>
    <row r="111" spans="1:45" x14ac:dyDescent="0.35">
      <c r="A111" s="16"/>
      <c r="B111" s="17"/>
      <c r="C111" s="20"/>
      <c r="D111" s="18"/>
      <c r="E111" s="19"/>
      <c r="F111" s="19"/>
      <c r="G111" s="19"/>
      <c r="H111" s="19"/>
      <c r="I111" s="19"/>
      <c r="J111" s="19"/>
      <c r="K111" s="19"/>
      <c r="L111" s="205" t="str">
        <f t="shared" si="3"/>
        <v>Yes</v>
      </c>
      <c r="M111" s="20"/>
      <c r="N111" s="20"/>
      <c r="O111" s="233" t="str">
        <f>IF(Outcomes!M111="","",IF(AND(Outcomes!M111&lt;='County Names to hide (2)'!$D$2,IF(Outcomes!N111="",'County Names to hide (2)'!$D$2,Outcomes!N111)&gt;='County Names to hide (2)'!$C$2),"Yes","No"))</f>
        <v/>
      </c>
      <c r="P111" s="20"/>
      <c r="Q111" s="20"/>
      <c r="R111" s="20"/>
      <c r="S111" s="20"/>
      <c r="T111" s="206" t="str">
        <f>IF(Outcomes!M111="","",
   IF(AND(Outcomes!N111&lt;&gt;"",Outcomes!N111&lt;'County Names to hide'!$C$2),0,
      ROUND((MIN(IF(Outcomes!N111="", 'County Names to hide'!$D$2, Outcomes!N111),'County Names to hide'!$D$2)-Outcomes!M110)/30,1)))</f>
        <v/>
      </c>
      <c r="U111" s="206" t="str">
        <f>IF(Outcomes!C111="", "", DATEDIF(Outcomes!C111, 'County Names to hide'!$D$2, "m"))</f>
        <v/>
      </c>
      <c r="V111" s="18"/>
      <c r="W111" s="22"/>
      <c r="X111" s="21"/>
      <c r="Y111" s="21"/>
      <c r="Z111" s="21"/>
      <c r="AA111" s="21"/>
      <c r="AB111" s="21"/>
      <c r="AC111" s="21"/>
      <c r="AD111" s="21"/>
      <c r="AE111" s="21"/>
      <c r="AF111" s="21"/>
      <c r="AG111" s="21"/>
      <c r="AH111" s="21"/>
      <c r="AI111" s="21"/>
      <c r="AJ111" s="21"/>
      <c r="AK111" s="21"/>
      <c r="AL111" s="21"/>
      <c r="AM111" s="21"/>
      <c r="AN111" s="21"/>
      <c r="AO111" s="207" t="str">
        <f t="shared" si="4"/>
        <v/>
      </c>
      <c r="AP111" s="207" t="str">
        <f t="shared" si="5"/>
        <v/>
      </c>
      <c r="AQ111" s="21"/>
      <c r="AR111" s="21"/>
      <c r="AS111" s="23"/>
    </row>
    <row r="112" spans="1:45" x14ac:dyDescent="0.35">
      <c r="A112" s="24"/>
      <c r="B112" s="9"/>
      <c r="C112" s="12"/>
      <c r="D112" s="10"/>
      <c r="E112" s="11"/>
      <c r="F112" s="11"/>
      <c r="G112" s="11"/>
      <c r="H112" s="11"/>
      <c r="I112" s="11"/>
      <c r="J112" s="11"/>
      <c r="K112" s="11"/>
      <c r="L112" s="205" t="str">
        <f t="shared" si="3"/>
        <v>Yes</v>
      </c>
      <c r="M112" s="12"/>
      <c r="N112" s="12"/>
      <c r="O112" s="233" t="str">
        <f>IF(Outcomes!M112="","",IF(AND(Outcomes!M112&lt;='County Names to hide (2)'!$D$2,IF(Outcomes!N112="",'County Names to hide (2)'!$D$2,Outcomes!N112)&gt;='County Names to hide (2)'!$C$2),"Yes","No"))</f>
        <v/>
      </c>
      <c r="P112" s="12"/>
      <c r="Q112" s="12"/>
      <c r="R112" s="12"/>
      <c r="S112" s="12"/>
      <c r="T112" s="206" t="str">
        <f>IF(Outcomes!M112="","",
   IF(AND(Outcomes!N112&lt;&gt;"",Outcomes!N112&lt;'County Names to hide'!$C$2),0,
      ROUND((MIN(IF(Outcomes!N112="", 'County Names to hide'!$D$2, Outcomes!N112),'County Names to hide'!$D$2)-Outcomes!M111)/30,1)))</f>
        <v/>
      </c>
      <c r="U112" s="206" t="str">
        <f>IF(Outcomes!C112="", "", DATEDIF(Outcomes!C112, 'County Names to hide'!$D$2, "m"))</f>
        <v/>
      </c>
      <c r="V112" s="10"/>
      <c r="W112" s="14"/>
      <c r="X112" s="13"/>
      <c r="Y112" s="13"/>
      <c r="Z112" s="13"/>
      <c r="AA112" s="13"/>
      <c r="AB112" s="13"/>
      <c r="AC112" s="13"/>
      <c r="AD112" s="13"/>
      <c r="AE112" s="13"/>
      <c r="AF112" s="13"/>
      <c r="AG112" s="13"/>
      <c r="AH112" s="13"/>
      <c r="AI112" s="13"/>
      <c r="AJ112" s="13"/>
      <c r="AK112" s="13"/>
      <c r="AL112" s="13"/>
      <c r="AM112" s="13"/>
      <c r="AN112" s="13"/>
      <c r="AO112" s="207" t="str">
        <f t="shared" si="4"/>
        <v/>
      </c>
      <c r="AP112" s="207" t="str">
        <f t="shared" si="5"/>
        <v/>
      </c>
      <c r="AQ112" s="13"/>
      <c r="AR112" s="13"/>
      <c r="AS112" s="15"/>
    </row>
    <row r="113" spans="1:45" x14ac:dyDescent="0.35">
      <c r="A113" s="16"/>
      <c r="B113" s="17"/>
      <c r="C113" s="20"/>
      <c r="D113" s="18"/>
      <c r="E113" s="19"/>
      <c r="F113" s="19"/>
      <c r="G113" s="19"/>
      <c r="H113" s="19"/>
      <c r="I113" s="19"/>
      <c r="J113" s="19"/>
      <c r="K113" s="19"/>
      <c r="L113" s="205" t="str">
        <f t="shared" si="3"/>
        <v>Yes</v>
      </c>
      <c r="M113" s="20"/>
      <c r="N113" s="20"/>
      <c r="O113" s="233" t="str">
        <f>IF(Outcomes!M113="","",IF(AND(Outcomes!M113&lt;='County Names to hide (2)'!$D$2,IF(Outcomes!N113="",'County Names to hide (2)'!$D$2,Outcomes!N113)&gt;='County Names to hide (2)'!$C$2),"Yes","No"))</f>
        <v/>
      </c>
      <c r="P113" s="20"/>
      <c r="Q113" s="20"/>
      <c r="R113" s="20"/>
      <c r="S113" s="20"/>
      <c r="T113" s="206" t="str">
        <f>IF(Outcomes!M113="","",
   IF(AND(Outcomes!N113&lt;&gt;"",Outcomes!N113&lt;'County Names to hide'!$C$2),0,
      ROUND((MIN(IF(Outcomes!N113="", 'County Names to hide'!$D$2, Outcomes!N113),'County Names to hide'!$D$2)-Outcomes!M112)/30,1)))</f>
        <v/>
      </c>
      <c r="U113" s="206" t="str">
        <f>IF(Outcomes!C113="", "", DATEDIF(Outcomes!C113, 'County Names to hide'!$D$2, "m"))</f>
        <v/>
      </c>
      <c r="V113" s="18"/>
      <c r="W113" s="22"/>
      <c r="X113" s="21"/>
      <c r="Y113" s="21"/>
      <c r="Z113" s="21"/>
      <c r="AA113" s="21"/>
      <c r="AB113" s="21"/>
      <c r="AC113" s="21"/>
      <c r="AD113" s="21"/>
      <c r="AE113" s="21"/>
      <c r="AF113" s="21"/>
      <c r="AG113" s="21"/>
      <c r="AH113" s="21"/>
      <c r="AI113" s="21"/>
      <c r="AJ113" s="21"/>
      <c r="AK113" s="21"/>
      <c r="AL113" s="21"/>
      <c r="AM113" s="21"/>
      <c r="AN113" s="21"/>
      <c r="AO113" s="207" t="str">
        <f t="shared" si="4"/>
        <v/>
      </c>
      <c r="AP113" s="207" t="str">
        <f t="shared" si="5"/>
        <v/>
      </c>
      <c r="AQ113" s="21"/>
      <c r="AR113" s="21"/>
      <c r="AS113" s="23"/>
    </row>
    <row r="114" spans="1:45" x14ac:dyDescent="0.35">
      <c r="A114" s="24"/>
      <c r="B114" s="9"/>
      <c r="C114" s="12"/>
      <c r="D114" s="10"/>
      <c r="E114" s="11"/>
      <c r="F114" s="11"/>
      <c r="G114" s="11"/>
      <c r="H114" s="11"/>
      <c r="I114" s="11"/>
      <c r="J114" s="11"/>
      <c r="K114" s="11"/>
      <c r="L114" s="205" t="str">
        <f t="shared" si="3"/>
        <v>Yes</v>
      </c>
      <c r="M114" s="12"/>
      <c r="N114" s="12"/>
      <c r="O114" s="233" t="str">
        <f>IF(Outcomes!M114="","",IF(AND(Outcomes!M114&lt;='County Names to hide (2)'!$D$2,IF(Outcomes!N114="",'County Names to hide (2)'!$D$2,Outcomes!N114)&gt;='County Names to hide (2)'!$C$2),"Yes","No"))</f>
        <v/>
      </c>
      <c r="P114" s="12"/>
      <c r="Q114" s="12"/>
      <c r="R114" s="12"/>
      <c r="S114" s="12"/>
      <c r="T114" s="206" t="str">
        <f>IF(Outcomes!M114="","",
   IF(AND(Outcomes!N114&lt;&gt;"",Outcomes!N114&lt;'County Names to hide'!$C$2),0,
      ROUND((MIN(IF(Outcomes!N114="", 'County Names to hide'!$D$2, Outcomes!N114),'County Names to hide'!$D$2)-Outcomes!M113)/30,1)))</f>
        <v/>
      </c>
      <c r="U114" s="206" t="str">
        <f>IF(Outcomes!C114="", "", DATEDIF(Outcomes!C114, 'County Names to hide'!$D$2, "m"))</f>
        <v/>
      </c>
      <c r="V114" s="10"/>
      <c r="W114" s="14"/>
      <c r="X114" s="13"/>
      <c r="Y114" s="13"/>
      <c r="Z114" s="13"/>
      <c r="AA114" s="13"/>
      <c r="AB114" s="13"/>
      <c r="AC114" s="13"/>
      <c r="AD114" s="13"/>
      <c r="AE114" s="13"/>
      <c r="AF114" s="13"/>
      <c r="AG114" s="13"/>
      <c r="AH114" s="13"/>
      <c r="AI114" s="13"/>
      <c r="AJ114" s="13"/>
      <c r="AK114" s="13"/>
      <c r="AL114" s="13"/>
      <c r="AM114" s="13"/>
      <c r="AN114" s="13"/>
      <c r="AO114" s="207" t="str">
        <f t="shared" si="4"/>
        <v/>
      </c>
      <c r="AP114" s="207" t="str">
        <f t="shared" si="5"/>
        <v/>
      </c>
      <c r="AQ114" s="13"/>
      <c r="AR114" s="13"/>
      <c r="AS114" s="15"/>
    </row>
    <row r="115" spans="1:45" x14ac:dyDescent="0.35">
      <c r="A115" s="16"/>
      <c r="B115" s="17"/>
      <c r="C115" s="20"/>
      <c r="D115" s="18"/>
      <c r="E115" s="19"/>
      <c r="F115" s="19"/>
      <c r="G115" s="19"/>
      <c r="H115" s="19"/>
      <c r="I115" s="19"/>
      <c r="J115" s="19"/>
      <c r="K115" s="19"/>
      <c r="L115" s="205" t="str">
        <f t="shared" si="3"/>
        <v>Yes</v>
      </c>
      <c r="M115" s="20"/>
      <c r="N115" s="20"/>
      <c r="O115" s="233" t="str">
        <f>IF(Outcomes!M115="","",IF(AND(Outcomes!M115&lt;='County Names to hide (2)'!$D$2,IF(Outcomes!N115="",'County Names to hide (2)'!$D$2,Outcomes!N115)&gt;='County Names to hide (2)'!$C$2),"Yes","No"))</f>
        <v/>
      </c>
      <c r="P115" s="20"/>
      <c r="Q115" s="20"/>
      <c r="R115" s="20"/>
      <c r="S115" s="20"/>
      <c r="T115" s="206" t="str">
        <f>IF(Outcomes!M115="","",
   IF(AND(Outcomes!N115&lt;&gt;"",Outcomes!N115&lt;'County Names to hide'!$C$2),0,
      ROUND((MIN(IF(Outcomes!N115="", 'County Names to hide'!$D$2, Outcomes!N115),'County Names to hide'!$D$2)-Outcomes!M114)/30,1)))</f>
        <v/>
      </c>
      <c r="U115" s="206" t="str">
        <f>IF(Outcomes!C115="", "", DATEDIF(Outcomes!C115, 'County Names to hide'!$D$2, "m"))</f>
        <v/>
      </c>
      <c r="V115" s="18"/>
      <c r="W115" s="22"/>
      <c r="X115" s="21"/>
      <c r="Y115" s="21"/>
      <c r="Z115" s="21"/>
      <c r="AA115" s="21"/>
      <c r="AB115" s="21"/>
      <c r="AC115" s="21"/>
      <c r="AD115" s="21"/>
      <c r="AE115" s="21"/>
      <c r="AF115" s="21"/>
      <c r="AG115" s="21"/>
      <c r="AH115" s="21"/>
      <c r="AI115" s="21"/>
      <c r="AJ115" s="21"/>
      <c r="AK115" s="21"/>
      <c r="AL115" s="21"/>
      <c r="AM115" s="21"/>
      <c r="AN115" s="21"/>
      <c r="AO115" s="207" t="str">
        <f t="shared" si="4"/>
        <v/>
      </c>
      <c r="AP115" s="207" t="str">
        <f t="shared" si="5"/>
        <v/>
      </c>
      <c r="AQ115" s="21"/>
      <c r="AR115" s="21"/>
      <c r="AS115" s="23"/>
    </row>
    <row r="116" spans="1:45" x14ac:dyDescent="0.35">
      <c r="A116" s="24"/>
      <c r="B116" s="9"/>
      <c r="C116" s="12"/>
      <c r="D116" s="10"/>
      <c r="E116" s="11"/>
      <c r="F116" s="11"/>
      <c r="G116" s="11"/>
      <c r="H116" s="11"/>
      <c r="I116" s="11"/>
      <c r="J116" s="11"/>
      <c r="K116" s="11"/>
      <c r="L116" s="205" t="str">
        <f t="shared" si="3"/>
        <v>Yes</v>
      </c>
      <c r="M116" s="12"/>
      <c r="N116" s="12"/>
      <c r="O116" s="233" t="str">
        <f>IF(Outcomes!M116="","",IF(AND(Outcomes!M116&lt;='County Names to hide (2)'!$D$2,IF(Outcomes!N116="",'County Names to hide (2)'!$D$2,Outcomes!N116)&gt;='County Names to hide (2)'!$C$2),"Yes","No"))</f>
        <v/>
      </c>
      <c r="P116" s="12"/>
      <c r="Q116" s="12"/>
      <c r="R116" s="12"/>
      <c r="S116" s="12"/>
      <c r="T116" s="206" t="str">
        <f>IF(Outcomes!M116="","",
   IF(AND(Outcomes!N116&lt;&gt;"",Outcomes!N116&lt;'County Names to hide'!$C$2),0,
      ROUND((MIN(IF(Outcomes!N116="", 'County Names to hide'!$D$2, Outcomes!N116),'County Names to hide'!$D$2)-Outcomes!M115)/30,1)))</f>
        <v/>
      </c>
      <c r="U116" s="206" t="str">
        <f>IF(Outcomes!C116="", "", DATEDIF(Outcomes!C116, 'County Names to hide'!$D$2, "m"))</f>
        <v/>
      </c>
      <c r="V116" s="10"/>
      <c r="W116" s="14"/>
      <c r="X116" s="13"/>
      <c r="Y116" s="13"/>
      <c r="Z116" s="13"/>
      <c r="AA116" s="13"/>
      <c r="AB116" s="13"/>
      <c r="AC116" s="13"/>
      <c r="AD116" s="13"/>
      <c r="AE116" s="13"/>
      <c r="AF116" s="13"/>
      <c r="AG116" s="13"/>
      <c r="AH116" s="13"/>
      <c r="AI116" s="13"/>
      <c r="AJ116" s="13"/>
      <c r="AK116" s="13"/>
      <c r="AL116" s="13"/>
      <c r="AM116" s="13"/>
      <c r="AN116" s="13"/>
      <c r="AO116" s="207" t="str">
        <f t="shared" si="4"/>
        <v/>
      </c>
      <c r="AP116" s="207" t="str">
        <f t="shared" si="5"/>
        <v/>
      </c>
      <c r="AQ116" s="13"/>
      <c r="AR116" s="13"/>
      <c r="AS116" s="15"/>
    </row>
    <row r="117" spans="1:45" x14ac:dyDescent="0.35">
      <c r="A117" s="16"/>
      <c r="B117" s="17"/>
      <c r="C117" s="20"/>
      <c r="D117" s="18"/>
      <c r="E117" s="19"/>
      <c r="F117" s="19"/>
      <c r="G117" s="19"/>
      <c r="H117" s="19"/>
      <c r="I117" s="19"/>
      <c r="J117" s="19"/>
      <c r="K117" s="19"/>
      <c r="L117" s="205" t="str">
        <f t="shared" si="3"/>
        <v>Yes</v>
      </c>
      <c r="M117" s="20"/>
      <c r="N117" s="20"/>
      <c r="O117" s="233" t="str">
        <f>IF(Outcomes!M117="","",IF(AND(Outcomes!M117&lt;='County Names to hide (2)'!$D$2,IF(Outcomes!N117="",'County Names to hide (2)'!$D$2,Outcomes!N117)&gt;='County Names to hide (2)'!$C$2),"Yes","No"))</f>
        <v/>
      </c>
      <c r="P117" s="20"/>
      <c r="Q117" s="20"/>
      <c r="R117" s="20"/>
      <c r="S117" s="20"/>
      <c r="T117" s="206" t="str">
        <f>IF(Outcomes!M117="","",
   IF(AND(Outcomes!N117&lt;&gt;"",Outcomes!N117&lt;'County Names to hide'!$C$2),0,
      ROUND((MIN(IF(Outcomes!N117="", 'County Names to hide'!$D$2, Outcomes!N117),'County Names to hide'!$D$2)-Outcomes!M116)/30,1)))</f>
        <v/>
      </c>
      <c r="U117" s="206" t="str">
        <f>IF(Outcomes!C117="", "", DATEDIF(Outcomes!C117, 'County Names to hide'!$D$2, "m"))</f>
        <v/>
      </c>
      <c r="V117" s="18"/>
      <c r="W117" s="22"/>
      <c r="X117" s="21"/>
      <c r="Y117" s="21"/>
      <c r="Z117" s="21"/>
      <c r="AA117" s="21"/>
      <c r="AB117" s="21"/>
      <c r="AC117" s="21"/>
      <c r="AD117" s="21"/>
      <c r="AE117" s="21"/>
      <c r="AF117" s="21"/>
      <c r="AG117" s="21"/>
      <c r="AH117" s="21"/>
      <c r="AI117" s="21"/>
      <c r="AJ117" s="21"/>
      <c r="AK117" s="21"/>
      <c r="AL117" s="21"/>
      <c r="AM117" s="21"/>
      <c r="AN117" s="21"/>
      <c r="AO117" s="207" t="str">
        <f t="shared" si="4"/>
        <v/>
      </c>
      <c r="AP117" s="207" t="str">
        <f t="shared" si="5"/>
        <v/>
      </c>
      <c r="AQ117" s="21"/>
      <c r="AR117" s="21"/>
      <c r="AS117" s="23"/>
    </row>
    <row r="118" spans="1:45" x14ac:dyDescent="0.35">
      <c r="A118" s="24"/>
      <c r="B118" s="9"/>
      <c r="C118" s="12"/>
      <c r="D118" s="10"/>
      <c r="E118" s="11"/>
      <c r="F118" s="11"/>
      <c r="G118" s="11"/>
      <c r="H118" s="11"/>
      <c r="I118" s="11"/>
      <c r="J118" s="11"/>
      <c r="K118" s="11"/>
      <c r="L118" s="205" t="str">
        <f t="shared" si="3"/>
        <v>Yes</v>
      </c>
      <c r="M118" s="12"/>
      <c r="N118" s="12"/>
      <c r="O118" s="233" t="str">
        <f>IF(Outcomes!M118="","",IF(AND(Outcomes!M118&lt;='County Names to hide (2)'!$D$2,IF(Outcomes!N118="",'County Names to hide (2)'!$D$2,Outcomes!N118)&gt;='County Names to hide (2)'!$C$2),"Yes","No"))</f>
        <v/>
      </c>
      <c r="P118" s="12"/>
      <c r="Q118" s="12"/>
      <c r="R118" s="12"/>
      <c r="S118" s="12"/>
      <c r="T118" s="206" t="str">
        <f>IF(Outcomes!M118="","",
   IF(AND(Outcomes!N118&lt;&gt;"",Outcomes!N118&lt;'County Names to hide'!$C$2),0,
      ROUND((MIN(IF(Outcomes!N118="", 'County Names to hide'!$D$2, Outcomes!N118),'County Names to hide'!$D$2)-Outcomes!M117)/30,1)))</f>
        <v/>
      </c>
      <c r="U118" s="206" t="str">
        <f>IF(Outcomes!C118="", "", DATEDIF(Outcomes!C118, 'County Names to hide'!$D$2, "m"))</f>
        <v/>
      </c>
      <c r="V118" s="10"/>
      <c r="W118" s="14"/>
      <c r="X118" s="13"/>
      <c r="Y118" s="13"/>
      <c r="Z118" s="13"/>
      <c r="AA118" s="13"/>
      <c r="AB118" s="13"/>
      <c r="AC118" s="13"/>
      <c r="AD118" s="13"/>
      <c r="AE118" s="13"/>
      <c r="AF118" s="13"/>
      <c r="AG118" s="13"/>
      <c r="AH118" s="13"/>
      <c r="AI118" s="13"/>
      <c r="AJ118" s="13"/>
      <c r="AK118" s="13"/>
      <c r="AL118" s="13"/>
      <c r="AM118" s="13"/>
      <c r="AN118" s="13"/>
      <c r="AO118" s="207" t="str">
        <f t="shared" si="4"/>
        <v/>
      </c>
      <c r="AP118" s="207" t="str">
        <f t="shared" si="5"/>
        <v/>
      </c>
      <c r="AQ118" s="13"/>
      <c r="AR118" s="13"/>
      <c r="AS118" s="15"/>
    </row>
    <row r="119" spans="1:45" x14ac:dyDescent="0.35">
      <c r="A119" s="16"/>
      <c r="B119" s="17"/>
      <c r="C119" s="20"/>
      <c r="D119" s="18"/>
      <c r="E119" s="19"/>
      <c r="F119" s="19"/>
      <c r="G119" s="19"/>
      <c r="H119" s="19"/>
      <c r="I119" s="19"/>
      <c r="J119" s="19"/>
      <c r="K119" s="19"/>
      <c r="L119" s="205" t="str">
        <f t="shared" si="3"/>
        <v>Yes</v>
      </c>
      <c r="M119" s="20"/>
      <c r="N119" s="20"/>
      <c r="O119" s="233" t="str">
        <f>IF(Outcomes!M119="","",IF(AND(Outcomes!M119&lt;='County Names to hide (2)'!$D$2,IF(Outcomes!N119="",'County Names to hide (2)'!$D$2,Outcomes!N119)&gt;='County Names to hide (2)'!$C$2),"Yes","No"))</f>
        <v/>
      </c>
      <c r="P119" s="20"/>
      <c r="Q119" s="20"/>
      <c r="R119" s="20"/>
      <c r="S119" s="20"/>
      <c r="T119" s="206" t="str">
        <f>IF(Outcomes!M119="","",
   IF(AND(Outcomes!N119&lt;&gt;"",Outcomes!N119&lt;'County Names to hide'!$C$2),0,
      ROUND((MIN(IF(Outcomes!N119="", 'County Names to hide'!$D$2, Outcomes!N119),'County Names to hide'!$D$2)-Outcomes!M118)/30,1)))</f>
        <v/>
      </c>
      <c r="U119" s="206" t="str">
        <f>IF(Outcomes!C119="", "", DATEDIF(Outcomes!C119, 'County Names to hide'!$D$2, "m"))</f>
        <v/>
      </c>
      <c r="V119" s="18"/>
      <c r="W119" s="22"/>
      <c r="X119" s="21"/>
      <c r="Y119" s="21"/>
      <c r="Z119" s="21"/>
      <c r="AA119" s="21"/>
      <c r="AB119" s="21"/>
      <c r="AC119" s="21"/>
      <c r="AD119" s="21"/>
      <c r="AE119" s="21"/>
      <c r="AF119" s="21"/>
      <c r="AG119" s="21"/>
      <c r="AH119" s="21"/>
      <c r="AI119" s="21"/>
      <c r="AJ119" s="21"/>
      <c r="AK119" s="21"/>
      <c r="AL119" s="21"/>
      <c r="AM119" s="21"/>
      <c r="AN119" s="21"/>
      <c r="AO119" s="207" t="str">
        <f t="shared" si="4"/>
        <v/>
      </c>
      <c r="AP119" s="207" t="str">
        <f t="shared" si="5"/>
        <v/>
      </c>
      <c r="AQ119" s="21"/>
      <c r="AR119" s="21"/>
      <c r="AS119" s="23"/>
    </row>
    <row r="120" spans="1:45" x14ac:dyDescent="0.35">
      <c r="A120" s="24"/>
      <c r="B120" s="9"/>
      <c r="C120" s="12"/>
      <c r="D120" s="10"/>
      <c r="E120" s="11"/>
      <c r="F120" s="11"/>
      <c r="G120" s="11"/>
      <c r="H120" s="11"/>
      <c r="I120" s="11"/>
      <c r="J120" s="11"/>
      <c r="K120" s="11"/>
      <c r="L120" s="205" t="str">
        <f t="shared" si="3"/>
        <v>Yes</v>
      </c>
      <c r="M120" s="12"/>
      <c r="N120" s="12"/>
      <c r="O120" s="233" t="str">
        <f>IF(Outcomes!M120="","",IF(AND(Outcomes!M120&lt;='County Names to hide (2)'!$D$2,IF(Outcomes!N120="",'County Names to hide (2)'!$D$2,Outcomes!N120)&gt;='County Names to hide (2)'!$C$2),"Yes","No"))</f>
        <v/>
      </c>
      <c r="P120" s="12"/>
      <c r="Q120" s="12"/>
      <c r="R120" s="12"/>
      <c r="S120" s="12"/>
      <c r="T120" s="206" t="str">
        <f>IF(Outcomes!M120="","",
   IF(AND(Outcomes!N120&lt;&gt;"",Outcomes!N120&lt;'County Names to hide'!$C$2),0,
      ROUND((MIN(IF(Outcomes!N120="", 'County Names to hide'!$D$2, Outcomes!N120),'County Names to hide'!$D$2)-Outcomes!M119)/30,1)))</f>
        <v/>
      </c>
      <c r="U120" s="206" t="str">
        <f>IF(Outcomes!C120="", "", DATEDIF(Outcomes!C120, 'County Names to hide'!$D$2, "m"))</f>
        <v/>
      </c>
      <c r="V120" s="10"/>
      <c r="W120" s="14"/>
      <c r="X120" s="13"/>
      <c r="Y120" s="13"/>
      <c r="Z120" s="13"/>
      <c r="AA120" s="13"/>
      <c r="AB120" s="13"/>
      <c r="AC120" s="13"/>
      <c r="AD120" s="13"/>
      <c r="AE120" s="13"/>
      <c r="AF120" s="13"/>
      <c r="AG120" s="13"/>
      <c r="AH120" s="13"/>
      <c r="AI120" s="13"/>
      <c r="AJ120" s="13"/>
      <c r="AK120" s="13"/>
      <c r="AL120" s="13"/>
      <c r="AM120" s="13"/>
      <c r="AN120" s="13"/>
      <c r="AO120" s="207" t="str">
        <f t="shared" si="4"/>
        <v/>
      </c>
      <c r="AP120" s="207" t="str">
        <f t="shared" si="5"/>
        <v/>
      </c>
      <c r="AQ120" s="13"/>
      <c r="AR120" s="13"/>
      <c r="AS120" s="15"/>
    </row>
    <row r="121" spans="1:45" x14ac:dyDescent="0.35">
      <c r="A121" s="16"/>
      <c r="B121" s="17"/>
      <c r="C121" s="20"/>
      <c r="D121" s="18"/>
      <c r="E121" s="19"/>
      <c r="F121" s="19"/>
      <c r="G121" s="19"/>
      <c r="H121" s="19"/>
      <c r="I121" s="19"/>
      <c r="J121" s="19"/>
      <c r="K121" s="19"/>
      <c r="L121" s="205" t="str">
        <f t="shared" si="3"/>
        <v>Yes</v>
      </c>
      <c r="M121" s="20"/>
      <c r="N121" s="20"/>
      <c r="O121" s="233" t="str">
        <f>IF(Outcomes!M121="","",IF(AND(Outcomes!M121&lt;='County Names to hide (2)'!$D$2,IF(Outcomes!N121="",'County Names to hide (2)'!$D$2,Outcomes!N121)&gt;='County Names to hide (2)'!$C$2),"Yes","No"))</f>
        <v/>
      </c>
      <c r="P121" s="20"/>
      <c r="Q121" s="20"/>
      <c r="R121" s="20"/>
      <c r="S121" s="20"/>
      <c r="T121" s="206" t="str">
        <f>IF(Outcomes!M121="","",
   IF(AND(Outcomes!N121&lt;&gt;"",Outcomes!N121&lt;'County Names to hide'!$C$2),0,
      ROUND((MIN(IF(Outcomes!N121="", 'County Names to hide'!$D$2, Outcomes!N121),'County Names to hide'!$D$2)-Outcomes!M120)/30,1)))</f>
        <v/>
      </c>
      <c r="U121" s="206" t="str">
        <f>IF(Outcomes!C121="", "", DATEDIF(Outcomes!C121, 'County Names to hide'!$D$2, "m"))</f>
        <v/>
      </c>
      <c r="V121" s="18"/>
      <c r="W121" s="22"/>
      <c r="X121" s="21"/>
      <c r="Y121" s="21"/>
      <c r="Z121" s="21"/>
      <c r="AA121" s="21"/>
      <c r="AB121" s="21"/>
      <c r="AC121" s="21"/>
      <c r="AD121" s="21"/>
      <c r="AE121" s="21"/>
      <c r="AF121" s="21"/>
      <c r="AG121" s="21"/>
      <c r="AH121" s="21"/>
      <c r="AI121" s="21"/>
      <c r="AJ121" s="21"/>
      <c r="AK121" s="21"/>
      <c r="AL121" s="21"/>
      <c r="AM121" s="21"/>
      <c r="AN121" s="21"/>
      <c r="AO121" s="207" t="str">
        <f t="shared" si="4"/>
        <v/>
      </c>
      <c r="AP121" s="207" t="str">
        <f t="shared" si="5"/>
        <v/>
      </c>
      <c r="AQ121" s="21"/>
      <c r="AR121" s="21"/>
      <c r="AS121" s="23"/>
    </row>
    <row r="122" spans="1:45" x14ac:dyDescent="0.35">
      <c r="A122" s="24"/>
      <c r="B122" s="9"/>
      <c r="C122" s="12"/>
      <c r="D122" s="10"/>
      <c r="E122" s="11"/>
      <c r="F122" s="11"/>
      <c r="G122" s="11"/>
      <c r="H122" s="11"/>
      <c r="I122" s="11"/>
      <c r="J122" s="11"/>
      <c r="K122" s="11"/>
      <c r="L122" s="205" t="str">
        <f t="shared" si="3"/>
        <v>Yes</v>
      </c>
      <c r="M122" s="12"/>
      <c r="N122" s="12"/>
      <c r="O122" s="233" t="str">
        <f>IF(Outcomes!M122="","",IF(AND(Outcomes!M122&lt;='County Names to hide (2)'!$D$2,IF(Outcomes!N122="",'County Names to hide (2)'!$D$2,Outcomes!N122)&gt;='County Names to hide (2)'!$C$2),"Yes","No"))</f>
        <v/>
      </c>
      <c r="P122" s="12"/>
      <c r="Q122" s="12"/>
      <c r="R122" s="12"/>
      <c r="S122" s="12"/>
      <c r="T122" s="206" t="str">
        <f>IF(Outcomes!M122="","",
   IF(AND(Outcomes!N122&lt;&gt;"",Outcomes!N122&lt;'County Names to hide'!$C$2),0,
      ROUND((MIN(IF(Outcomes!N122="", 'County Names to hide'!$D$2, Outcomes!N122),'County Names to hide'!$D$2)-Outcomes!M121)/30,1)))</f>
        <v/>
      </c>
      <c r="U122" s="206" t="str">
        <f>IF(Outcomes!C122="", "", DATEDIF(Outcomes!C122, 'County Names to hide'!$D$2, "m"))</f>
        <v/>
      </c>
      <c r="V122" s="10"/>
      <c r="W122" s="14"/>
      <c r="X122" s="13"/>
      <c r="Y122" s="13"/>
      <c r="Z122" s="13"/>
      <c r="AA122" s="13"/>
      <c r="AB122" s="13"/>
      <c r="AC122" s="13"/>
      <c r="AD122" s="13"/>
      <c r="AE122" s="13"/>
      <c r="AF122" s="13"/>
      <c r="AG122" s="13"/>
      <c r="AH122" s="13"/>
      <c r="AI122" s="13"/>
      <c r="AJ122" s="13"/>
      <c r="AK122" s="13"/>
      <c r="AL122" s="13"/>
      <c r="AM122" s="13"/>
      <c r="AN122" s="13"/>
      <c r="AO122" s="207" t="str">
        <f t="shared" si="4"/>
        <v/>
      </c>
      <c r="AP122" s="207" t="str">
        <f t="shared" si="5"/>
        <v/>
      </c>
      <c r="AQ122" s="13"/>
      <c r="AR122" s="13"/>
      <c r="AS122" s="15"/>
    </row>
    <row r="123" spans="1:45" x14ac:dyDescent="0.35">
      <c r="A123" s="16"/>
      <c r="B123" s="17"/>
      <c r="C123" s="20"/>
      <c r="D123" s="18"/>
      <c r="E123" s="19"/>
      <c r="F123" s="19"/>
      <c r="G123" s="19"/>
      <c r="H123" s="19"/>
      <c r="I123" s="19"/>
      <c r="J123" s="19"/>
      <c r="K123" s="19"/>
      <c r="L123" s="205" t="str">
        <f t="shared" si="3"/>
        <v>Yes</v>
      </c>
      <c r="M123" s="20"/>
      <c r="N123" s="20"/>
      <c r="O123" s="233" t="str">
        <f>IF(Outcomes!M123="","",IF(AND(Outcomes!M123&lt;='County Names to hide (2)'!$D$2,IF(Outcomes!N123="",'County Names to hide (2)'!$D$2,Outcomes!N123)&gt;='County Names to hide (2)'!$C$2),"Yes","No"))</f>
        <v/>
      </c>
      <c r="P123" s="20"/>
      <c r="Q123" s="20"/>
      <c r="R123" s="20"/>
      <c r="S123" s="20"/>
      <c r="T123" s="206" t="str">
        <f>IF(Outcomes!M123="","",
   IF(AND(Outcomes!N123&lt;&gt;"",Outcomes!N123&lt;'County Names to hide'!$C$2),0,
      ROUND((MIN(IF(Outcomes!N123="", 'County Names to hide'!$D$2, Outcomes!N123),'County Names to hide'!$D$2)-Outcomes!M122)/30,1)))</f>
        <v/>
      </c>
      <c r="U123" s="206" t="str">
        <f>IF(Outcomes!C123="", "", DATEDIF(Outcomes!C123, 'County Names to hide'!$D$2, "m"))</f>
        <v/>
      </c>
      <c r="V123" s="18"/>
      <c r="W123" s="22"/>
      <c r="X123" s="21"/>
      <c r="Y123" s="21"/>
      <c r="Z123" s="21"/>
      <c r="AA123" s="21"/>
      <c r="AB123" s="21"/>
      <c r="AC123" s="21"/>
      <c r="AD123" s="21"/>
      <c r="AE123" s="21"/>
      <c r="AF123" s="21"/>
      <c r="AG123" s="21"/>
      <c r="AH123" s="21"/>
      <c r="AI123" s="21"/>
      <c r="AJ123" s="21"/>
      <c r="AK123" s="21"/>
      <c r="AL123" s="21"/>
      <c r="AM123" s="21"/>
      <c r="AN123" s="21"/>
      <c r="AO123" s="207" t="str">
        <f t="shared" si="4"/>
        <v/>
      </c>
      <c r="AP123" s="207" t="str">
        <f t="shared" si="5"/>
        <v/>
      </c>
      <c r="AQ123" s="21"/>
      <c r="AR123" s="21"/>
      <c r="AS123" s="23"/>
    </row>
    <row r="124" spans="1:45" x14ac:dyDescent="0.35">
      <c r="A124" s="24"/>
      <c r="B124" s="9"/>
      <c r="C124" s="12"/>
      <c r="D124" s="10"/>
      <c r="E124" s="11"/>
      <c r="F124" s="11"/>
      <c r="G124" s="11"/>
      <c r="H124" s="11"/>
      <c r="I124" s="11"/>
      <c r="J124" s="11"/>
      <c r="K124" s="11"/>
      <c r="L124" s="205" t="str">
        <f t="shared" si="3"/>
        <v>Yes</v>
      </c>
      <c r="M124" s="12"/>
      <c r="N124" s="12"/>
      <c r="O124" s="233" t="str">
        <f>IF(Outcomes!M124="","",IF(AND(Outcomes!M124&lt;='County Names to hide (2)'!$D$2,IF(Outcomes!N124="",'County Names to hide (2)'!$D$2,Outcomes!N124)&gt;='County Names to hide (2)'!$C$2),"Yes","No"))</f>
        <v/>
      </c>
      <c r="P124" s="12"/>
      <c r="Q124" s="12"/>
      <c r="R124" s="12"/>
      <c r="S124" s="12"/>
      <c r="T124" s="206" t="str">
        <f>IF(Outcomes!M124="","",
   IF(AND(Outcomes!N124&lt;&gt;"",Outcomes!N124&lt;'County Names to hide'!$C$2),0,
      ROUND((MIN(IF(Outcomes!N124="", 'County Names to hide'!$D$2, Outcomes!N124),'County Names to hide'!$D$2)-Outcomes!M123)/30,1)))</f>
        <v/>
      </c>
      <c r="U124" s="206" t="str">
        <f>IF(Outcomes!C124="", "", DATEDIF(Outcomes!C124, 'County Names to hide'!$D$2, "m"))</f>
        <v/>
      </c>
      <c r="V124" s="10"/>
      <c r="W124" s="14"/>
      <c r="X124" s="13"/>
      <c r="Y124" s="13"/>
      <c r="Z124" s="13"/>
      <c r="AA124" s="13"/>
      <c r="AB124" s="13"/>
      <c r="AC124" s="13"/>
      <c r="AD124" s="13"/>
      <c r="AE124" s="13"/>
      <c r="AF124" s="13"/>
      <c r="AG124" s="13"/>
      <c r="AH124" s="13"/>
      <c r="AI124" s="13"/>
      <c r="AJ124" s="13"/>
      <c r="AK124" s="13"/>
      <c r="AL124" s="13"/>
      <c r="AM124" s="13"/>
      <c r="AN124" s="13"/>
      <c r="AO124" s="207" t="str">
        <f t="shared" si="4"/>
        <v/>
      </c>
      <c r="AP124" s="207" t="str">
        <f t="shared" si="5"/>
        <v/>
      </c>
      <c r="AQ124" s="13"/>
      <c r="AR124" s="13"/>
      <c r="AS124" s="15"/>
    </row>
    <row r="125" spans="1:45" x14ac:dyDescent="0.35">
      <c r="A125" s="16"/>
      <c r="B125" s="17"/>
      <c r="C125" s="20"/>
      <c r="D125" s="18"/>
      <c r="E125" s="19"/>
      <c r="F125" s="19"/>
      <c r="G125" s="19"/>
      <c r="H125" s="19"/>
      <c r="I125" s="19"/>
      <c r="J125" s="19"/>
      <c r="K125" s="19"/>
      <c r="L125" s="205" t="str">
        <f t="shared" si="3"/>
        <v>Yes</v>
      </c>
      <c r="M125" s="20"/>
      <c r="N125" s="20"/>
      <c r="O125" s="233" t="str">
        <f>IF(Outcomes!M125="","",IF(AND(Outcomes!M125&lt;='County Names to hide (2)'!$D$2,IF(Outcomes!N125="",'County Names to hide (2)'!$D$2,Outcomes!N125)&gt;='County Names to hide (2)'!$C$2),"Yes","No"))</f>
        <v/>
      </c>
      <c r="P125" s="20"/>
      <c r="Q125" s="20"/>
      <c r="R125" s="20"/>
      <c r="S125" s="20"/>
      <c r="T125" s="206" t="str">
        <f>IF(Outcomes!M125="","",
   IF(AND(Outcomes!N125&lt;&gt;"",Outcomes!N125&lt;'County Names to hide'!$C$2),0,
      ROUND((MIN(IF(Outcomes!N125="", 'County Names to hide'!$D$2, Outcomes!N125),'County Names to hide'!$D$2)-Outcomes!M124)/30,1)))</f>
        <v/>
      </c>
      <c r="U125" s="206" t="str">
        <f>IF(Outcomes!C125="", "", DATEDIF(Outcomes!C125, 'County Names to hide'!$D$2, "m"))</f>
        <v/>
      </c>
      <c r="V125" s="18"/>
      <c r="W125" s="22"/>
      <c r="X125" s="21"/>
      <c r="Y125" s="21"/>
      <c r="Z125" s="21"/>
      <c r="AA125" s="21"/>
      <c r="AB125" s="21"/>
      <c r="AC125" s="21"/>
      <c r="AD125" s="21"/>
      <c r="AE125" s="21"/>
      <c r="AF125" s="21"/>
      <c r="AG125" s="21"/>
      <c r="AH125" s="21"/>
      <c r="AI125" s="21"/>
      <c r="AJ125" s="21"/>
      <c r="AK125" s="21"/>
      <c r="AL125" s="21"/>
      <c r="AM125" s="21"/>
      <c r="AN125" s="21"/>
      <c r="AO125" s="207" t="str">
        <f t="shared" si="4"/>
        <v/>
      </c>
      <c r="AP125" s="207" t="str">
        <f t="shared" si="5"/>
        <v/>
      </c>
      <c r="AQ125" s="21"/>
      <c r="AR125" s="21"/>
      <c r="AS125" s="23"/>
    </row>
    <row r="126" spans="1:45" x14ac:dyDescent="0.35">
      <c r="A126" s="24"/>
      <c r="B126" s="9"/>
      <c r="C126" s="12"/>
      <c r="D126" s="10"/>
      <c r="E126" s="11"/>
      <c r="F126" s="11"/>
      <c r="G126" s="11"/>
      <c r="H126" s="11"/>
      <c r="I126" s="11"/>
      <c r="J126" s="11"/>
      <c r="K126" s="11"/>
      <c r="L126" s="205" t="str">
        <f t="shared" si="3"/>
        <v>Yes</v>
      </c>
      <c r="M126" s="12"/>
      <c r="N126" s="12"/>
      <c r="O126" s="233" t="str">
        <f>IF(Outcomes!M126="","",IF(AND(Outcomes!M126&lt;='County Names to hide (2)'!$D$2,IF(Outcomes!N126="",'County Names to hide (2)'!$D$2,Outcomes!N126)&gt;='County Names to hide (2)'!$C$2),"Yes","No"))</f>
        <v/>
      </c>
      <c r="P126" s="12"/>
      <c r="Q126" s="12"/>
      <c r="R126" s="12"/>
      <c r="S126" s="12"/>
      <c r="T126" s="206" t="str">
        <f>IF(Outcomes!M126="","",
   IF(AND(Outcomes!N126&lt;&gt;"",Outcomes!N126&lt;'County Names to hide'!$C$2),0,
      ROUND((MIN(IF(Outcomes!N126="", 'County Names to hide'!$D$2, Outcomes!N126),'County Names to hide'!$D$2)-Outcomes!M125)/30,1)))</f>
        <v/>
      </c>
      <c r="U126" s="206" t="str">
        <f>IF(Outcomes!C126="", "", DATEDIF(Outcomes!C126, 'County Names to hide'!$D$2, "m"))</f>
        <v/>
      </c>
      <c r="V126" s="10"/>
      <c r="W126" s="14"/>
      <c r="X126" s="13"/>
      <c r="Y126" s="13"/>
      <c r="Z126" s="13"/>
      <c r="AA126" s="13"/>
      <c r="AB126" s="13"/>
      <c r="AC126" s="13"/>
      <c r="AD126" s="13"/>
      <c r="AE126" s="13"/>
      <c r="AF126" s="13"/>
      <c r="AG126" s="13"/>
      <c r="AH126" s="13"/>
      <c r="AI126" s="13"/>
      <c r="AJ126" s="13"/>
      <c r="AK126" s="13"/>
      <c r="AL126" s="13"/>
      <c r="AM126" s="13"/>
      <c r="AN126" s="13"/>
      <c r="AO126" s="207" t="str">
        <f t="shared" si="4"/>
        <v/>
      </c>
      <c r="AP126" s="207" t="str">
        <f t="shared" si="5"/>
        <v/>
      </c>
      <c r="AQ126" s="13"/>
      <c r="AR126" s="13"/>
      <c r="AS126" s="15"/>
    </row>
    <row r="127" spans="1:45" x14ac:dyDescent="0.35">
      <c r="A127" s="16"/>
      <c r="B127" s="17"/>
      <c r="C127" s="20"/>
      <c r="D127" s="18"/>
      <c r="E127" s="19"/>
      <c r="F127" s="19"/>
      <c r="G127" s="19"/>
      <c r="H127" s="19"/>
      <c r="I127" s="19"/>
      <c r="J127" s="19"/>
      <c r="K127" s="19"/>
      <c r="L127" s="205" t="str">
        <f t="shared" si="3"/>
        <v>Yes</v>
      </c>
      <c r="M127" s="20"/>
      <c r="N127" s="20"/>
      <c r="O127" s="233" t="str">
        <f>IF(Outcomes!M127="","",IF(AND(Outcomes!M127&lt;='County Names to hide (2)'!$D$2,IF(Outcomes!N127="",'County Names to hide (2)'!$D$2,Outcomes!N127)&gt;='County Names to hide (2)'!$C$2),"Yes","No"))</f>
        <v/>
      </c>
      <c r="P127" s="20"/>
      <c r="Q127" s="20"/>
      <c r="R127" s="20"/>
      <c r="S127" s="20"/>
      <c r="T127" s="206" t="str">
        <f>IF(Outcomes!M127="","",
   IF(AND(Outcomes!N127&lt;&gt;"",Outcomes!N127&lt;'County Names to hide'!$C$2),0,
      ROUND((MIN(IF(Outcomes!N127="", 'County Names to hide'!$D$2, Outcomes!N127),'County Names to hide'!$D$2)-Outcomes!M126)/30,1)))</f>
        <v/>
      </c>
      <c r="U127" s="206" t="str">
        <f>IF(Outcomes!C127="", "", DATEDIF(Outcomes!C127, 'County Names to hide'!$D$2, "m"))</f>
        <v/>
      </c>
      <c r="V127" s="18"/>
      <c r="W127" s="22"/>
      <c r="X127" s="21"/>
      <c r="Y127" s="21"/>
      <c r="Z127" s="21"/>
      <c r="AA127" s="21"/>
      <c r="AB127" s="21"/>
      <c r="AC127" s="21"/>
      <c r="AD127" s="21"/>
      <c r="AE127" s="21"/>
      <c r="AF127" s="21"/>
      <c r="AG127" s="21"/>
      <c r="AH127" s="21"/>
      <c r="AI127" s="21"/>
      <c r="AJ127" s="21"/>
      <c r="AK127" s="21"/>
      <c r="AL127" s="21"/>
      <c r="AM127" s="21"/>
      <c r="AN127" s="21"/>
      <c r="AO127" s="207" t="str">
        <f t="shared" si="4"/>
        <v/>
      </c>
      <c r="AP127" s="207" t="str">
        <f t="shared" si="5"/>
        <v/>
      </c>
      <c r="AQ127" s="21"/>
      <c r="AR127" s="21"/>
      <c r="AS127" s="23"/>
    </row>
    <row r="128" spans="1:45" x14ac:dyDescent="0.35">
      <c r="A128" s="24"/>
      <c r="B128" s="9"/>
      <c r="C128" s="12"/>
      <c r="D128" s="10"/>
      <c r="E128" s="11"/>
      <c r="F128" s="11"/>
      <c r="G128" s="11"/>
      <c r="H128" s="11"/>
      <c r="I128" s="11"/>
      <c r="J128" s="11"/>
      <c r="K128" s="11"/>
      <c r="L128" s="205" t="str">
        <f t="shared" si="3"/>
        <v>Yes</v>
      </c>
      <c r="M128" s="12"/>
      <c r="N128" s="12"/>
      <c r="O128" s="233" t="str">
        <f>IF(Outcomes!M128="","",IF(AND(Outcomes!M128&lt;='County Names to hide (2)'!$D$2,IF(Outcomes!N128="",'County Names to hide (2)'!$D$2,Outcomes!N128)&gt;='County Names to hide (2)'!$C$2),"Yes","No"))</f>
        <v/>
      </c>
      <c r="P128" s="12"/>
      <c r="Q128" s="12"/>
      <c r="R128" s="12"/>
      <c r="S128" s="12"/>
      <c r="T128" s="206" t="str">
        <f>IF(Outcomes!M128="","",
   IF(AND(Outcomes!N128&lt;&gt;"",Outcomes!N128&lt;'County Names to hide'!$C$2),0,
      ROUND((MIN(IF(Outcomes!N128="", 'County Names to hide'!$D$2, Outcomes!N128),'County Names to hide'!$D$2)-Outcomes!M127)/30,1)))</f>
        <v/>
      </c>
      <c r="U128" s="206" t="str">
        <f>IF(Outcomes!C128="", "", DATEDIF(Outcomes!C128, 'County Names to hide'!$D$2, "m"))</f>
        <v/>
      </c>
      <c r="V128" s="10"/>
      <c r="W128" s="14"/>
      <c r="X128" s="13"/>
      <c r="Y128" s="13"/>
      <c r="Z128" s="13"/>
      <c r="AA128" s="13"/>
      <c r="AB128" s="13"/>
      <c r="AC128" s="13"/>
      <c r="AD128" s="13"/>
      <c r="AE128" s="13"/>
      <c r="AF128" s="13"/>
      <c r="AG128" s="13"/>
      <c r="AH128" s="13"/>
      <c r="AI128" s="13"/>
      <c r="AJ128" s="13"/>
      <c r="AK128" s="13"/>
      <c r="AL128" s="13"/>
      <c r="AM128" s="13"/>
      <c r="AN128" s="13"/>
      <c r="AO128" s="207" t="str">
        <f t="shared" si="4"/>
        <v/>
      </c>
      <c r="AP128" s="207" t="str">
        <f t="shared" si="5"/>
        <v/>
      </c>
      <c r="AQ128" s="13"/>
      <c r="AR128" s="13"/>
      <c r="AS128" s="15"/>
    </row>
    <row r="129" spans="1:45" x14ac:dyDescent="0.35">
      <c r="A129" s="16"/>
      <c r="B129" s="17"/>
      <c r="C129" s="20"/>
      <c r="D129" s="18"/>
      <c r="E129" s="19"/>
      <c r="F129" s="19"/>
      <c r="G129" s="19"/>
      <c r="H129" s="19"/>
      <c r="I129" s="19"/>
      <c r="J129" s="19"/>
      <c r="K129" s="19"/>
      <c r="L129" s="205" t="str">
        <f t="shared" si="3"/>
        <v>Yes</v>
      </c>
      <c r="M129" s="20"/>
      <c r="N129" s="20"/>
      <c r="O129" s="233" t="str">
        <f>IF(Outcomes!M129="","",IF(AND(Outcomes!M129&lt;='County Names to hide (2)'!$D$2,IF(Outcomes!N129="",'County Names to hide (2)'!$D$2,Outcomes!N129)&gt;='County Names to hide (2)'!$C$2),"Yes","No"))</f>
        <v/>
      </c>
      <c r="P129" s="20"/>
      <c r="Q129" s="20"/>
      <c r="R129" s="20"/>
      <c r="S129" s="20"/>
      <c r="T129" s="206" t="str">
        <f>IF(Outcomes!M129="","",
   IF(AND(Outcomes!N129&lt;&gt;"",Outcomes!N129&lt;'County Names to hide'!$C$2),0,
      ROUND((MIN(IF(Outcomes!N129="", 'County Names to hide'!$D$2, Outcomes!N129),'County Names to hide'!$D$2)-Outcomes!M128)/30,1)))</f>
        <v/>
      </c>
      <c r="U129" s="206" t="str">
        <f>IF(Outcomes!C129="", "", DATEDIF(Outcomes!C129, 'County Names to hide'!$D$2, "m"))</f>
        <v/>
      </c>
      <c r="V129" s="18"/>
      <c r="W129" s="22"/>
      <c r="X129" s="21"/>
      <c r="Y129" s="21"/>
      <c r="Z129" s="21"/>
      <c r="AA129" s="21"/>
      <c r="AB129" s="21"/>
      <c r="AC129" s="21"/>
      <c r="AD129" s="21"/>
      <c r="AE129" s="21"/>
      <c r="AF129" s="21"/>
      <c r="AG129" s="21"/>
      <c r="AH129" s="21"/>
      <c r="AI129" s="21"/>
      <c r="AJ129" s="21"/>
      <c r="AK129" s="21"/>
      <c r="AL129" s="21"/>
      <c r="AM129" s="21"/>
      <c r="AN129" s="21"/>
      <c r="AO129" s="207" t="str">
        <f t="shared" si="4"/>
        <v/>
      </c>
      <c r="AP129" s="207" t="str">
        <f t="shared" si="5"/>
        <v/>
      </c>
      <c r="AQ129" s="21"/>
      <c r="AR129" s="21"/>
      <c r="AS129" s="23"/>
    </row>
    <row r="130" spans="1:45" x14ac:dyDescent="0.35">
      <c r="A130" s="24"/>
      <c r="B130" s="9"/>
      <c r="C130" s="12"/>
      <c r="D130" s="10"/>
      <c r="E130" s="11"/>
      <c r="F130" s="11"/>
      <c r="G130" s="11"/>
      <c r="H130" s="11"/>
      <c r="I130" s="11"/>
      <c r="J130" s="11"/>
      <c r="K130" s="11"/>
      <c r="L130" s="205" t="str">
        <f t="shared" si="3"/>
        <v>Yes</v>
      </c>
      <c r="M130" s="12"/>
      <c r="N130" s="12"/>
      <c r="O130" s="233" t="str">
        <f>IF(Outcomes!M130="","",IF(AND(Outcomes!M130&lt;='County Names to hide (2)'!$D$2,IF(Outcomes!N130="",'County Names to hide (2)'!$D$2,Outcomes!N130)&gt;='County Names to hide (2)'!$C$2),"Yes","No"))</f>
        <v/>
      </c>
      <c r="P130" s="12"/>
      <c r="Q130" s="12"/>
      <c r="R130" s="12"/>
      <c r="S130" s="12"/>
      <c r="T130" s="206" t="str">
        <f>IF(Outcomes!M130="","",
   IF(AND(Outcomes!N130&lt;&gt;"",Outcomes!N130&lt;'County Names to hide'!$C$2),0,
      ROUND((MIN(IF(Outcomes!N130="", 'County Names to hide'!$D$2, Outcomes!N130),'County Names to hide'!$D$2)-Outcomes!M129)/30,1)))</f>
        <v/>
      </c>
      <c r="U130" s="206" t="str">
        <f>IF(Outcomes!C130="", "", DATEDIF(Outcomes!C130, 'County Names to hide'!$D$2, "m"))</f>
        <v/>
      </c>
      <c r="V130" s="10"/>
      <c r="W130" s="14"/>
      <c r="X130" s="13"/>
      <c r="Y130" s="13"/>
      <c r="Z130" s="13"/>
      <c r="AA130" s="13"/>
      <c r="AB130" s="13"/>
      <c r="AC130" s="13"/>
      <c r="AD130" s="13"/>
      <c r="AE130" s="13"/>
      <c r="AF130" s="13"/>
      <c r="AG130" s="13"/>
      <c r="AH130" s="13"/>
      <c r="AI130" s="13"/>
      <c r="AJ130" s="13"/>
      <c r="AK130" s="13"/>
      <c r="AL130" s="13"/>
      <c r="AM130" s="13"/>
      <c r="AN130" s="13"/>
      <c r="AO130" s="207" t="str">
        <f t="shared" si="4"/>
        <v/>
      </c>
      <c r="AP130" s="207" t="str">
        <f t="shared" si="5"/>
        <v/>
      </c>
      <c r="AQ130" s="13"/>
      <c r="AR130" s="13"/>
      <c r="AS130" s="15"/>
    </row>
    <row r="131" spans="1:45" x14ac:dyDescent="0.35">
      <c r="A131" s="16"/>
      <c r="B131" s="17"/>
      <c r="C131" s="20"/>
      <c r="D131" s="18"/>
      <c r="E131" s="19"/>
      <c r="F131" s="19"/>
      <c r="G131" s="19"/>
      <c r="H131" s="19"/>
      <c r="I131" s="19"/>
      <c r="J131" s="19"/>
      <c r="K131" s="19"/>
      <c r="L131" s="205" t="str">
        <f t="shared" si="3"/>
        <v>Yes</v>
      </c>
      <c r="M131" s="20"/>
      <c r="N131" s="20"/>
      <c r="O131" s="233" t="str">
        <f>IF(Outcomes!M131="","",IF(AND(Outcomes!M131&lt;='County Names to hide (2)'!$D$2,IF(Outcomes!N131="",'County Names to hide (2)'!$D$2,Outcomes!N131)&gt;='County Names to hide (2)'!$C$2),"Yes","No"))</f>
        <v/>
      </c>
      <c r="P131" s="20"/>
      <c r="Q131" s="20"/>
      <c r="R131" s="20"/>
      <c r="S131" s="20"/>
      <c r="T131" s="206" t="str">
        <f>IF(Outcomes!M131="","",
   IF(AND(Outcomes!N131&lt;&gt;"",Outcomes!N131&lt;'County Names to hide'!$C$2),0,
      ROUND((MIN(IF(Outcomes!N131="", 'County Names to hide'!$D$2, Outcomes!N131),'County Names to hide'!$D$2)-Outcomes!M130)/30,1)))</f>
        <v/>
      </c>
      <c r="U131" s="206" t="str">
        <f>IF(Outcomes!C131="", "", DATEDIF(Outcomes!C131, 'County Names to hide'!$D$2, "m"))</f>
        <v/>
      </c>
      <c r="V131" s="18"/>
      <c r="W131" s="22"/>
      <c r="X131" s="21"/>
      <c r="Y131" s="21"/>
      <c r="Z131" s="21"/>
      <c r="AA131" s="21"/>
      <c r="AB131" s="21"/>
      <c r="AC131" s="21"/>
      <c r="AD131" s="21"/>
      <c r="AE131" s="21"/>
      <c r="AF131" s="21"/>
      <c r="AG131" s="21"/>
      <c r="AH131" s="21"/>
      <c r="AI131" s="21"/>
      <c r="AJ131" s="21"/>
      <c r="AK131" s="21"/>
      <c r="AL131" s="21"/>
      <c r="AM131" s="21"/>
      <c r="AN131" s="21"/>
      <c r="AO131" s="207" t="str">
        <f t="shared" si="4"/>
        <v/>
      </c>
      <c r="AP131" s="207" t="str">
        <f t="shared" si="5"/>
        <v/>
      </c>
      <c r="AQ131" s="21"/>
      <c r="AR131" s="21"/>
      <c r="AS131" s="23"/>
    </row>
    <row r="132" spans="1:45" x14ac:dyDescent="0.35">
      <c r="A132" s="24"/>
      <c r="B132" s="9"/>
      <c r="C132" s="12"/>
      <c r="D132" s="10"/>
      <c r="E132" s="11"/>
      <c r="F132" s="11"/>
      <c r="G132" s="11"/>
      <c r="H132" s="11"/>
      <c r="I132" s="11"/>
      <c r="J132" s="11"/>
      <c r="K132" s="11"/>
      <c r="L132" s="205" t="str">
        <f t="shared" si="3"/>
        <v>Yes</v>
      </c>
      <c r="M132" s="12"/>
      <c r="N132" s="12"/>
      <c r="O132" s="233" t="str">
        <f>IF(Outcomes!M132="","",IF(AND(Outcomes!M132&lt;='County Names to hide (2)'!$D$2,IF(Outcomes!N132="",'County Names to hide (2)'!$D$2,Outcomes!N132)&gt;='County Names to hide (2)'!$C$2),"Yes","No"))</f>
        <v/>
      </c>
      <c r="P132" s="12"/>
      <c r="Q132" s="12"/>
      <c r="R132" s="12"/>
      <c r="S132" s="12"/>
      <c r="T132" s="206" t="str">
        <f>IF(Outcomes!M132="","",
   IF(AND(Outcomes!N132&lt;&gt;"",Outcomes!N132&lt;'County Names to hide'!$C$2),0,
      ROUND((MIN(IF(Outcomes!N132="", 'County Names to hide'!$D$2, Outcomes!N132),'County Names to hide'!$D$2)-Outcomes!M131)/30,1)))</f>
        <v/>
      </c>
      <c r="U132" s="206" t="str">
        <f>IF(Outcomes!C132="", "", DATEDIF(Outcomes!C132, 'County Names to hide'!$D$2, "m"))</f>
        <v/>
      </c>
      <c r="V132" s="10"/>
      <c r="W132" s="14"/>
      <c r="X132" s="13"/>
      <c r="Y132" s="13"/>
      <c r="Z132" s="13"/>
      <c r="AA132" s="13"/>
      <c r="AB132" s="13"/>
      <c r="AC132" s="13"/>
      <c r="AD132" s="13"/>
      <c r="AE132" s="13"/>
      <c r="AF132" s="13"/>
      <c r="AG132" s="13"/>
      <c r="AH132" s="13"/>
      <c r="AI132" s="13"/>
      <c r="AJ132" s="13"/>
      <c r="AK132" s="13"/>
      <c r="AL132" s="13"/>
      <c r="AM132" s="13"/>
      <c r="AN132" s="13"/>
      <c r="AO132" s="207" t="str">
        <f t="shared" si="4"/>
        <v/>
      </c>
      <c r="AP132" s="207" t="str">
        <f t="shared" si="5"/>
        <v/>
      </c>
      <c r="AQ132" s="13"/>
      <c r="AR132" s="13"/>
      <c r="AS132" s="15"/>
    </row>
    <row r="133" spans="1:45" x14ac:dyDescent="0.35">
      <c r="A133" s="16"/>
      <c r="B133" s="17"/>
      <c r="C133" s="20"/>
      <c r="D133" s="18"/>
      <c r="E133" s="19"/>
      <c r="F133" s="19"/>
      <c r="G133" s="19"/>
      <c r="H133" s="19"/>
      <c r="I133" s="19"/>
      <c r="J133" s="19"/>
      <c r="K133" s="19"/>
      <c r="L133" s="205" t="str">
        <f t="shared" si="3"/>
        <v>Yes</v>
      </c>
      <c r="M133" s="20"/>
      <c r="N133" s="20"/>
      <c r="O133" s="233" t="str">
        <f>IF(Outcomes!M133="","",IF(AND(Outcomes!M133&lt;='County Names to hide (2)'!$D$2,IF(Outcomes!N133="",'County Names to hide (2)'!$D$2,Outcomes!N133)&gt;='County Names to hide (2)'!$C$2),"Yes","No"))</f>
        <v/>
      </c>
      <c r="P133" s="20"/>
      <c r="Q133" s="20"/>
      <c r="R133" s="20"/>
      <c r="S133" s="20"/>
      <c r="T133" s="206" t="str">
        <f>IF(Outcomes!M133="","",
   IF(AND(Outcomes!N133&lt;&gt;"",Outcomes!N133&lt;'County Names to hide'!$C$2),0,
      ROUND((MIN(IF(Outcomes!N133="", 'County Names to hide'!$D$2, Outcomes!N133),'County Names to hide'!$D$2)-Outcomes!M132)/30,1)))</f>
        <v/>
      </c>
      <c r="U133" s="206" t="str">
        <f>IF(Outcomes!C133="", "", DATEDIF(Outcomes!C133, 'County Names to hide'!$D$2, "m"))</f>
        <v/>
      </c>
      <c r="V133" s="18"/>
      <c r="W133" s="22"/>
      <c r="X133" s="21"/>
      <c r="Y133" s="21"/>
      <c r="Z133" s="21"/>
      <c r="AA133" s="21"/>
      <c r="AB133" s="21"/>
      <c r="AC133" s="21"/>
      <c r="AD133" s="21"/>
      <c r="AE133" s="21"/>
      <c r="AF133" s="21"/>
      <c r="AG133" s="21"/>
      <c r="AH133" s="21"/>
      <c r="AI133" s="21"/>
      <c r="AJ133" s="21"/>
      <c r="AK133" s="21"/>
      <c r="AL133" s="21"/>
      <c r="AM133" s="21"/>
      <c r="AN133" s="21"/>
      <c r="AO133" s="207" t="str">
        <f t="shared" si="4"/>
        <v/>
      </c>
      <c r="AP133" s="207" t="str">
        <f t="shared" si="5"/>
        <v/>
      </c>
      <c r="AQ133" s="21"/>
      <c r="AR133" s="21"/>
      <c r="AS133" s="23"/>
    </row>
    <row r="134" spans="1:45" x14ac:dyDescent="0.35">
      <c r="A134" s="24"/>
      <c r="B134" s="9"/>
      <c r="C134" s="12"/>
      <c r="D134" s="10"/>
      <c r="E134" s="11"/>
      <c r="F134" s="11"/>
      <c r="G134" s="11"/>
      <c r="H134" s="11"/>
      <c r="I134" s="11"/>
      <c r="J134" s="11"/>
      <c r="K134" s="11"/>
      <c r="L134" s="205" t="str">
        <f t="shared" ref="L134:L197" si="6">IF(COUNTIF(F134:K134, "Yes")&gt;0, "No", "Yes")</f>
        <v>Yes</v>
      </c>
      <c r="M134" s="12"/>
      <c r="N134" s="12"/>
      <c r="O134" s="233" t="str">
        <f>IF(Outcomes!M134="","",IF(AND(Outcomes!M134&lt;='County Names to hide (2)'!$D$2,IF(Outcomes!N134="",'County Names to hide (2)'!$D$2,Outcomes!N134)&gt;='County Names to hide (2)'!$C$2),"Yes","No"))</f>
        <v/>
      </c>
      <c r="P134" s="12"/>
      <c r="Q134" s="12"/>
      <c r="R134" s="12"/>
      <c r="S134" s="12"/>
      <c r="T134" s="206" t="str">
        <f>IF(Outcomes!M134="","",
   IF(AND(Outcomes!N134&lt;&gt;"",Outcomes!N134&lt;'County Names to hide'!$C$2),0,
      ROUND((MIN(IF(Outcomes!N134="", 'County Names to hide'!$D$2, Outcomes!N134),'County Names to hide'!$D$2)-Outcomes!M133)/30,1)))</f>
        <v/>
      </c>
      <c r="U134" s="206" t="str">
        <f>IF(Outcomes!C134="", "", DATEDIF(Outcomes!C134, 'County Names to hide'!$D$2, "m"))</f>
        <v/>
      </c>
      <c r="V134" s="10"/>
      <c r="W134" s="14"/>
      <c r="X134" s="13"/>
      <c r="Y134" s="13"/>
      <c r="Z134" s="13"/>
      <c r="AA134" s="13"/>
      <c r="AB134" s="13"/>
      <c r="AC134" s="13"/>
      <c r="AD134" s="13"/>
      <c r="AE134" s="13"/>
      <c r="AF134" s="13"/>
      <c r="AG134" s="13"/>
      <c r="AH134" s="13"/>
      <c r="AI134" s="13"/>
      <c r="AJ134" s="13"/>
      <c r="AK134" s="13"/>
      <c r="AL134" s="13"/>
      <c r="AM134" s="13"/>
      <c r="AN134" s="13"/>
      <c r="AO134" s="207" t="str">
        <f t="shared" ref="AO134:AO197" si="7">IF(U134="", "",
 IF(U134&lt;=4, "",
  _xlfn.LET(
   _xlpm.missing, _xlfn.TEXTJOIN(", ", TRUE,
     IF(U134&gt;=5, IF(AC134&lt;&gt;"Yes", "Missing 4mo", ""), ""),
     IF(U134&gt;=12, IF(AF134&lt;&gt;"Yes", "Missing 10mo", ""), ""),
     IF(U134&gt;=19, IF(AI134&lt;&gt;"Yes", "Missing 18mo", ""), ""),
     IF(U134&gt;=25, IF(AL130&lt;&gt;"Yes", "Missing 24mo", ""), "")
   ),
   IF(_xlpm.missing="", "Up to Date", _xlpm.missing)
  )
 )
)</f>
        <v/>
      </c>
      <c r="AP134" s="207" t="str">
        <f t="shared" ref="AP134:AP197" si="8">IF(T134="", "", IF(T134&gt;=3, "yes", "no"))</f>
        <v/>
      </c>
      <c r="AQ134" s="13"/>
      <c r="AR134" s="13"/>
      <c r="AS134" s="15"/>
    </row>
    <row r="135" spans="1:45" x14ac:dyDescent="0.35">
      <c r="A135" s="16"/>
      <c r="B135" s="17"/>
      <c r="C135" s="20"/>
      <c r="D135" s="18"/>
      <c r="E135" s="19"/>
      <c r="F135" s="19"/>
      <c r="G135" s="19"/>
      <c r="H135" s="19"/>
      <c r="I135" s="19"/>
      <c r="J135" s="19"/>
      <c r="K135" s="19"/>
      <c r="L135" s="205" t="str">
        <f t="shared" si="6"/>
        <v>Yes</v>
      </c>
      <c r="M135" s="20"/>
      <c r="N135" s="20"/>
      <c r="O135" s="233" t="str">
        <f>IF(Outcomes!M135="","",IF(AND(Outcomes!M135&lt;='County Names to hide (2)'!$D$2,IF(Outcomes!N135="",'County Names to hide (2)'!$D$2,Outcomes!N135)&gt;='County Names to hide (2)'!$C$2),"Yes","No"))</f>
        <v/>
      </c>
      <c r="P135" s="20"/>
      <c r="Q135" s="20"/>
      <c r="R135" s="20"/>
      <c r="S135" s="20"/>
      <c r="T135" s="206" t="str">
        <f>IF(Outcomes!M135="","",
   IF(AND(Outcomes!N135&lt;&gt;"",Outcomes!N135&lt;'County Names to hide'!$C$2),0,
      ROUND((MIN(IF(Outcomes!N135="", 'County Names to hide'!$D$2, Outcomes!N135),'County Names to hide'!$D$2)-Outcomes!M134)/30,1)))</f>
        <v/>
      </c>
      <c r="U135" s="206" t="str">
        <f>IF(Outcomes!C135="", "", DATEDIF(Outcomes!C135, 'County Names to hide'!$D$2, "m"))</f>
        <v/>
      </c>
      <c r="V135" s="18"/>
      <c r="W135" s="22"/>
      <c r="X135" s="21"/>
      <c r="Y135" s="21"/>
      <c r="Z135" s="21"/>
      <c r="AA135" s="21"/>
      <c r="AB135" s="21"/>
      <c r="AC135" s="21"/>
      <c r="AD135" s="21"/>
      <c r="AE135" s="21"/>
      <c r="AF135" s="21"/>
      <c r="AG135" s="21"/>
      <c r="AH135" s="21"/>
      <c r="AI135" s="21"/>
      <c r="AJ135" s="21"/>
      <c r="AK135" s="21"/>
      <c r="AL135" s="21"/>
      <c r="AM135" s="21"/>
      <c r="AN135" s="21"/>
      <c r="AO135" s="207" t="str">
        <f t="shared" si="7"/>
        <v/>
      </c>
      <c r="AP135" s="207" t="str">
        <f t="shared" si="8"/>
        <v/>
      </c>
      <c r="AQ135" s="21"/>
      <c r="AR135" s="21"/>
      <c r="AS135" s="23"/>
    </row>
    <row r="136" spans="1:45" x14ac:dyDescent="0.35">
      <c r="A136" s="24"/>
      <c r="B136" s="9"/>
      <c r="C136" s="12"/>
      <c r="D136" s="10"/>
      <c r="E136" s="11"/>
      <c r="F136" s="11"/>
      <c r="G136" s="11"/>
      <c r="H136" s="11"/>
      <c r="I136" s="11"/>
      <c r="J136" s="11"/>
      <c r="K136" s="11"/>
      <c r="L136" s="205" t="str">
        <f t="shared" si="6"/>
        <v>Yes</v>
      </c>
      <c r="M136" s="12"/>
      <c r="N136" s="12"/>
      <c r="O136" s="233" t="str">
        <f>IF(Outcomes!M136="","",IF(AND(Outcomes!M136&lt;='County Names to hide (2)'!$D$2,IF(Outcomes!N136="",'County Names to hide (2)'!$D$2,Outcomes!N136)&gt;='County Names to hide (2)'!$C$2),"Yes","No"))</f>
        <v/>
      </c>
      <c r="P136" s="12"/>
      <c r="Q136" s="12"/>
      <c r="R136" s="12"/>
      <c r="S136" s="12"/>
      <c r="T136" s="206" t="str">
        <f>IF(Outcomes!M136="","",
   IF(AND(Outcomes!N136&lt;&gt;"",Outcomes!N136&lt;'County Names to hide'!$C$2),0,
      ROUND((MIN(IF(Outcomes!N136="", 'County Names to hide'!$D$2, Outcomes!N136),'County Names to hide'!$D$2)-Outcomes!M135)/30,1)))</f>
        <v/>
      </c>
      <c r="U136" s="206" t="str">
        <f>IF(Outcomes!C136="", "", DATEDIF(Outcomes!C136, 'County Names to hide'!$D$2, "m"))</f>
        <v/>
      </c>
      <c r="V136" s="10"/>
      <c r="W136" s="14"/>
      <c r="X136" s="13"/>
      <c r="Y136" s="13"/>
      <c r="Z136" s="13"/>
      <c r="AA136" s="13"/>
      <c r="AB136" s="13"/>
      <c r="AC136" s="13"/>
      <c r="AD136" s="13"/>
      <c r="AE136" s="13"/>
      <c r="AF136" s="13"/>
      <c r="AG136" s="13"/>
      <c r="AH136" s="13"/>
      <c r="AI136" s="13"/>
      <c r="AJ136" s="13"/>
      <c r="AK136" s="13"/>
      <c r="AL136" s="13"/>
      <c r="AM136" s="13"/>
      <c r="AN136" s="13"/>
      <c r="AO136" s="207" t="str">
        <f t="shared" si="7"/>
        <v/>
      </c>
      <c r="AP136" s="207" t="str">
        <f t="shared" si="8"/>
        <v/>
      </c>
      <c r="AQ136" s="13"/>
      <c r="AR136" s="13"/>
      <c r="AS136" s="15"/>
    </row>
    <row r="137" spans="1:45" x14ac:dyDescent="0.35">
      <c r="A137" s="16"/>
      <c r="B137" s="17"/>
      <c r="C137" s="20"/>
      <c r="D137" s="18"/>
      <c r="E137" s="19"/>
      <c r="F137" s="19"/>
      <c r="G137" s="19"/>
      <c r="H137" s="19"/>
      <c r="I137" s="19"/>
      <c r="J137" s="19"/>
      <c r="K137" s="19"/>
      <c r="L137" s="205" t="str">
        <f t="shared" si="6"/>
        <v>Yes</v>
      </c>
      <c r="M137" s="20"/>
      <c r="N137" s="20"/>
      <c r="O137" s="233" t="str">
        <f>IF(Outcomes!M137="","",IF(AND(Outcomes!M137&lt;='County Names to hide (2)'!$D$2,IF(Outcomes!N137="",'County Names to hide (2)'!$D$2,Outcomes!N137)&gt;='County Names to hide (2)'!$C$2),"Yes","No"))</f>
        <v/>
      </c>
      <c r="P137" s="20"/>
      <c r="Q137" s="20"/>
      <c r="R137" s="20"/>
      <c r="S137" s="20"/>
      <c r="T137" s="206" t="str">
        <f>IF(Outcomes!M137="","",
   IF(AND(Outcomes!N137&lt;&gt;"",Outcomes!N137&lt;'County Names to hide'!$C$2),0,
      ROUND((MIN(IF(Outcomes!N137="", 'County Names to hide'!$D$2, Outcomes!N137),'County Names to hide'!$D$2)-Outcomes!M136)/30,1)))</f>
        <v/>
      </c>
      <c r="U137" s="206" t="str">
        <f>IF(Outcomes!C137="", "", DATEDIF(Outcomes!C137, 'County Names to hide'!$D$2, "m"))</f>
        <v/>
      </c>
      <c r="V137" s="18"/>
      <c r="W137" s="22"/>
      <c r="X137" s="21"/>
      <c r="Y137" s="21"/>
      <c r="Z137" s="21"/>
      <c r="AA137" s="21"/>
      <c r="AB137" s="21"/>
      <c r="AC137" s="21"/>
      <c r="AD137" s="21"/>
      <c r="AE137" s="21"/>
      <c r="AF137" s="21"/>
      <c r="AG137" s="21"/>
      <c r="AH137" s="21"/>
      <c r="AI137" s="21"/>
      <c r="AJ137" s="21"/>
      <c r="AK137" s="21"/>
      <c r="AL137" s="21"/>
      <c r="AM137" s="21"/>
      <c r="AN137" s="21"/>
      <c r="AO137" s="207" t="str">
        <f t="shared" si="7"/>
        <v/>
      </c>
      <c r="AP137" s="207" t="str">
        <f t="shared" si="8"/>
        <v/>
      </c>
      <c r="AQ137" s="21"/>
      <c r="AR137" s="21"/>
      <c r="AS137" s="23"/>
    </row>
    <row r="138" spans="1:45" x14ac:dyDescent="0.35">
      <c r="A138" s="24"/>
      <c r="B138" s="9"/>
      <c r="C138" s="12"/>
      <c r="D138" s="10"/>
      <c r="E138" s="11"/>
      <c r="F138" s="11"/>
      <c r="G138" s="11"/>
      <c r="H138" s="11"/>
      <c r="I138" s="11"/>
      <c r="J138" s="11"/>
      <c r="K138" s="11"/>
      <c r="L138" s="205" t="str">
        <f t="shared" si="6"/>
        <v>Yes</v>
      </c>
      <c r="M138" s="12"/>
      <c r="N138" s="12"/>
      <c r="O138" s="233" t="str">
        <f>IF(Outcomes!M138="","",IF(AND(Outcomes!M138&lt;='County Names to hide (2)'!$D$2,IF(Outcomes!N138="",'County Names to hide (2)'!$D$2,Outcomes!N138)&gt;='County Names to hide (2)'!$C$2),"Yes","No"))</f>
        <v/>
      </c>
      <c r="P138" s="12"/>
      <c r="Q138" s="12"/>
      <c r="R138" s="12"/>
      <c r="S138" s="12"/>
      <c r="T138" s="206" t="str">
        <f>IF(Outcomes!M138="","",
   IF(AND(Outcomes!N138&lt;&gt;"",Outcomes!N138&lt;'County Names to hide'!$C$2),0,
      ROUND((MIN(IF(Outcomes!N138="", 'County Names to hide'!$D$2, Outcomes!N138),'County Names to hide'!$D$2)-Outcomes!M137)/30,1)))</f>
        <v/>
      </c>
      <c r="U138" s="206" t="str">
        <f>IF(Outcomes!C138="", "", DATEDIF(Outcomes!C138, 'County Names to hide'!$D$2, "m"))</f>
        <v/>
      </c>
      <c r="V138" s="10"/>
      <c r="W138" s="14"/>
      <c r="X138" s="13"/>
      <c r="Y138" s="13"/>
      <c r="Z138" s="13"/>
      <c r="AA138" s="13"/>
      <c r="AB138" s="13"/>
      <c r="AC138" s="13"/>
      <c r="AD138" s="13"/>
      <c r="AE138" s="13"/>
      <c r="AF138" s="13"/>
      <c r="AG138" s="13"/>
      <c r="AH138" s="13"/>
      <c r="AI138" s="13"/>
      <c r="AJ138" s="13"/>
      <c r="AK138" s="13"/>
      <c r="AL138" s="13"/>
      <c r="AM138" s="13"/>
      <c r="AN138" s="13"/>
      <c r="AO138" s="207" t="str">
        <f t="shared" si="7"/>
        <v/>
      </c>
      <c r="AP138" s="207" t="str">
        <f t="shared" si="8"/>
        <v/>
      </c>
      <c r="AQ138" s="13"/>
      <c r="AR138" s="13"/>
      <c r="AS138" s="15"/>
    </row>
    <row r="139" spans="1:45" x14ac:dyDescent="0.35">
      <c r="A139" s="16"/>
      <c r="B139" s="17"/>
      <c r="C139" s="20"/>
      <c r="D139" s="18"/>
      <c r="E139" s="19"/>
      <c r="F139" s="19"/>
      <c r="G139" s="19"/>
      <c r="H139" s="19"/>
      <c r="I139" s="19"/>
      <c r="J139" s="19"/>
      <c r="K139" s="19"/>
      <c r="L139" s="205" t="str">
        <f t="shared" si="6"/>
        <v>Yes</v>
      </c>
      <c r="M139" s="20"/>
      <c r="N139" s="20"/>
      <c r="O139" s="233" t="str">
        <f>IF(Outcomes!M139="","",IF(AND(Outcomes!M139&lt;='County Names to hide (2)'!$D$2,IF(Outcomes!N139="",'County Names to hide (2)'!$D$2,Outcomes!N139)&gt;='County Names to hide (2)'!$C$2),"Yes","No"))</f>
        <v/>
      </c>
      <c r="P139" s="20"/>
      <c r="Q139" s="20"/>
      <c r="R139" s="20"/>
      <c r="S139" s="20"/>
      <c r="T139" s="206" t="str">
        <f>IF(Outcomes!M139="","",
   IF(AND(Outcomes!N139&lt;&gt;"",Outcomes!N139&lt;'County Names to hide'!$C$2),0,
      ROUND((MIN(IF(Outcomes!N139="", 'County Names to hide'!$D$2, Outcomes!N139),'County Names to hide'!$D$2)-Outcomes!M138)/30,1)))</f>
        <v/>
      </c>
      <c r="U139" s="206" t="str">
        <f>IF(Outcomes!C139="", "", DATEDIF(Outcomes!C139, 'County Names to hide'!$D$2, "m"))</f>
        <v/>
      </c>
      <c r="V139" s="18"/>
      <c r="W139" s="22"/>
      <c r="X139" s="21"/>
      <c r="Y139" s="21"/>
      <c r="Z139" s="21"/>
      <c r="AA139" s="21"/>
      <c r="AB139" s="21"/>
      <c r="AC139" s="21"/>
      <c r="AD139" s="21"/>
      <c r="AE139" s="21"/>
      <c r="AF139" s="21"/>
      <c r="AG139" s="21"/>
      <c r="AH139" s="21"/>
      <c r="AI139" s="21"/>
      <c r="AJ139" s="21"/>
      <c r="AK139" s="21"/>
      <c r="AL139" s="21"/>
      <c r="AM139" s="21"/>
      <c r="AN139" s="21"/>
      <c r="AO139" s="207" t="str">
        <f t="shared" si="7"/>
        <v/>
      </c>
      <c r="AP139" s="207" t="str">
        <f t="shared" si="8"/>
        <v/>
      </c>
      <c r="AQ139" s="21"/>
      <c r="AR139" s="21"/>
      <c r="AS139" s="23"/>
    </row>
    <row r="140" spans="1:45" x14ac:dyDescent="0.35">
      <c r="A140" s="24"/>
      <c r="B140" s="9"/>
      <c r="C140" s="12"/>
      <c r="D140" s="10"/>
      <c r="E140" s="11"/>
      <c r="F140" s="11"/>
      <c r="G140" s="11"/>
      <c r="H140" s="11"/>
      <c r="I140" s="11"/>
      <c r="J140" s="11"/>
      <c r="K140" s="11"/>
      <c r="L140" s="205" t="str">
        <f t="shared" si="6"/>
        <v>Yes</v>
      </c>
      <c r="M140" s="12"/>
      <c r="N140" s="12"/>
      <c r="O140" s="233" t="str">
        <f>IF(Outcomes!M140="","",IF(AND(Outcomes!M140&lt;='County Names to hide (2)'!$D$2,IF(Outcomes!N140="",'County Names to hide (2)'!$D$2,Outcomes!N140)&gt;='County Names to hide (2)'!$C$2),"Yes","No"))</f>
        <v/>
      </c>
      <c r="P140" s="12"/>
      <c r="Q140" s="12"/>
      <c r="R140" s="12"/>
      <c r="S140" s="12"/>
      <c r="T140" s="206" t="str">
        <f>IF(Outcomes!M140="","",
   IF(AND(Outcomes!N140&lt;&gt;"",Outcomes!N140&lt;'County Names to hide'!$C$2),0,
      ROUND((MIN(IF(Outcomes!N140="", 'County Names to hide'!$D$2, Outcomes!N140),'County Names to hide'!$D$2)-Outcomes!M139)/30,1)))</f>
        <v/>
      </c>
      <c r="U140" s="206" t="str">
        <f>IF(Outcomes!C140="", "", DATEDIF(Outcomes!C140, 'County Names to hide'!$D$2, "m"))</f>
        <v/>
      </c>
      <c r="V140" s="10"/>
      <c r="W140" s="14"/>
      <c r="X140" s="13"/>
      <c r="Y140" s="13"/>
      <c r="Z140" s="13"/>
      <c r="AA140" s="13"/>
      <c r="AB140" s="13"/>
      <c r="AC140" s="13"/>
      <c r="AD140" s="13"/>
      <c r="AE140" s="13"/>
      <c r="AF140" s="13"/>
      <c r="AG140" s="13"/>
      <c r="AH140" s="13"/>
      <c r="AI140" s="13"/>
      <c r="AJ140" s="13"/>
      <c r="AK140" s="13"/>
      <c r="AL140" s="13"/>
      <c r="AM140" s="13"/>
      <c r="AN140" s="13"/>
      <c r="AO140" s="207" t="str">
        <f t="shared" si="7"/>
        <v/>
      </c>
      <c r="AP140" s="207" t="str">
        <f t="shared" si="8"/>
        <v/>
      </c>
      <c r="AQ140" s="13"/>
      <c r="AR140" s="13"/>
      <c r="AS140" s="15"/>
    </row>
    <row r="141" spans="1:45" x14ac:dyDescent="0.35">
      <c r="A141" s="16"/>
      <c r="B141" s="17"/>
      <c r="C141" s="20"/>
      <c r="D141" s="18"/>
      <c r="E141" s="19"/>
      <c r="F141" s="19"/>
      <c r="G141" s="19"/>
      <c r="H141" s="19"/>
      <c r="I141" s="19"/>
      <c r="J141" s="19"/>
      <c r="K141" s="19"/>
      <c r="L141" s="205" t="str">
        <f t="shared" si="6"/>
        <v>Yes</v>
      </c>
      <c r="M141" s="20"/>
      <c r="N141" s="20"/>
      <c r="O141" s="233" t="str">
        <f>IF(Outcomes!M141="","",IF(AND(Outcomes!M141&lt;='County Names to hide (2)'!$D$2,IF(Outcomes!N141="",'County Names to hide (2)'!$D$2,Outcomes!N141)&gt;='County Names to hide (2)'!$C$2),"Yes","No"))</f>
        <v/>
      </c>
      <c r="P141" s="20"/>
      <c r="Q141" s="20"/>
      <c r="R141" s="20"/>
      <c r="S141" s="20"/>
      <c r="T141" s="206" t="str">
        <f>IF(Outcomes!M141="","",
   IF(AND(Outcomes!N141&lt;&gt;"",Outcomes!N141&lt;'County Names to hide'!$C$2),0,
      ROUND((MIN(IF(Outcomes!N141="", 'County Names to hide'!$D$2, Outcomes!N141),'County Names to hide'!$D$2)-Outcomes!M140)/30,1)))</f>
        <v/>
      </c>
      <c r="U141" s="206" t="str">
        <f>IF(Outcomes!C141="", "", DATEDIF(Outcomes!C141, 'County Names to hide'!$D$2, "m"))</f>
        <v/>
      </c>
      <c r="V141" s="18"/>
      <c r="W141" s="22"/>
      <c r="X141" s="21"/>
      <c r="Y141" s="21"/>
      <c r="Z141" s="21"/>
      <c r="AA141" s="21"/>
      <c r="AB141" s="21"/>
      <c r="AC141" s="21"/>
      <c r="AD141" s="21"/>
      <c r="AE141" s="21"/>
      <c r="AF141" s="21"/>
      <c r="AG141" s="21"/>
      <c r="AH141" s="21"/>
      <c r="AI141" s="21"/>
      <c r="AJ141" s="21"/>
      <c r="AK141" s="21"/>
      <c r="AL141" s="21"/>
      <c r="AM141" s="21"/>
      <c r="AN141" s="21"/>
      <c r="AO141" s="207" t="str">
        <f t="shared" si="7"/>
        <v/>
      </c>
      <c r="AP141" s="207" t="str">
        <f t="shared" si="8"/>
        <v/>
      </c>
      <c r="AQ141" s="21"/>
      <c r="AR141" s="21"/>
      <c r="AS141" s="23"/>
    </row>
    <row r="142" spans="1:45" x14ac:dyDescent="0.35">
      <c r="A142" s="24"/>
      <c r="B142" s="9"/>
      <c r="C142" s="12"/>
      <c r="D142" s="10"/>
      <c r="E142" s="11"/>
      <c r="F142" s="11"/>
      <c r="G142" s="11"/>
      <c r="H142" s="11"/>
      <c r="I142" s="11"/>
      <c r="J142" s="11"/>
      <c r="K142" s="11"/>
      <c r="L142" s="205" t="str">
        <f t="shared" si="6"/>
        <v>Yes</v>
      </c>
      <c r="M142" s="12"/>
      <c r="N142" s="12"/>
      <c r="O142" s="233" t="str">
        <f>IF(Outcomes!M142="","",IF(AND(Outcomes!M142&lt;='County Names to hide (2)'!$D$2,IF(Outcomes!N142="",'County Names to hide (2)'!$D$2,Outcomes!N142)&gt;='County Names to hide (2)'!$C$2),"Yes","No"))</f>
        <v/>
      </c>
      <c r="P142" s="12"/>
      <c r="Q142" s="12"/>
      <c r="R142" s="12"/>
      <c r="S142" s="12"/>
      <c r="T142" s="206" t="str">
        <f>IF(Outcomes!M142="","",
   IF(AND(Outcomes!N142&lt;&gt;"",Outcomes!N142&lt;'County Names to hide'!$C$2),0,
      ROUND((MIN(IF(Outcomes!N142="", 'County Names to hide'!$D$2, Outcomes!N142),'County Names to hide'!$D$2)-Outcomes!M141)/30,1)))</f>
        <v/>
      </c>
      <c r="U142" s="206" t="str">
        <f>IF(Outcomes!C142="", "", DATEDIF(Outcomes!C142, 'County Names to hide'!$D$2, "m"))</f>
        <v/>
      </c>
      <c r="V142" s="10"/>
      <c r="W142" s="14"/>
      <c r="X142" s="13"/>
      <c r="Y142" s="13"/>
      <c r="Z142" s="13"/>
      <c r="AA142" s="13"/>
      <c r="AB142" s="13"/>
      <c r="AC142" s="13"/>
      <c r="AD142" s="13"/>
      <c r="AE142" s="13"/>
      <c r="AF142" s="13"/>
      <c r="AG142" s="13"/>
      <c r="AH142" s="13"/>
      <c r="AI142" s="13"/>
      <c r="AJ142" s="13"/>
      <c r="AK142" s="13"/>
      <c r="AL142" s="13"/>
      <c r="AM142" s="13"/>
      <c r="AN142" s="13"/>
      <c r="AO142" s="207" t="str">
        <f t="shared" si="7"/>
        <v/>
      </c>
      <c r="AP142" s="207" t="str">
        <f t="shared" si="8"/>
        <v/>
      </c>
      <c r="AQ142" s="13"/>
      <c r="AR142" s="13"/>
      <c r="AS142" s="15"/>
    </row>
    <row r="143" spans="1:45" x14ac:dyDescent="0.35">
      <c r="A143" s="16"/>
      <c r="B143" s="17"/>
      <c r="C143" s="20"/>
      <c r="D143" s="18"/>
      <c r="E143" s="19"/>
      <c r="F143" s="19"/>
      <c r="G143" s="19"/>
      <c r="H143" s="19"/>
      <c r="I143" s="19"/>
      <c r="J143" s="19"/>
      <c r="K143" s="19"/>
      <c r="L143" s="205" t="str">
        <f t="shared" si="6"/>
        <v>Yes</v>
      </c>
      <c r="M143" s="20"/>
      <c r="N143" s="20"/>
      <c r="O143" s="233" t="str">
        <f>IF(Outcomes!M143="","",IF(AND(Outcomes!M143&lt;='County Names to hide (2)'!$D$2,IF(Outcomes!N143="",'County Names to hide (2)'!$D$2,Outcomes!N143)&gt;='County Names to hide (2)'!$C$2),"Yes","No"))</f>
        <v/>
      </c>
      <c r="P143" s="20"/>
      <c r="Q143" s="20"/>
      <c r="R143" s="20"/>
      <c r="S143" s="20"/>
      <c r="T143" s="206" t="str">
        <f>IF(Outcomes!M143="","",
   IF(AND(Outcomes!N143&lt;&gt;"",Outcomes!N143&lt;'County Names to hide'!$C$2),0,
      ROUND((MIN(IF(Outcomes!N143="", 'County Names to hide'!$D$2, Outcomes!N143),'County Names to hide'!$D$2)-Outcomes!M142)/30,1)))</f>
        <v/>
      </c>
      <c r="U143" s="206" t="str">
        <f>IF(Outcomes!C143="", "", DATEDIF(Outcomes!C143, 'County Names to hide'!$D$2, "m"))</f>
        <v/>
      </c>
      <c r="V143" s="18"/>
      <c r="W143" s="22"/>
      <c r="X143" s="21"/>
      <c r="Y143" s="21"/>
      <c r="Z143" s="21"/>
      <c r="AA143" s="21"/>
      <c r="AB143" s="21"/>
      <c r="AC143" s="21"/>
      <c r="AD143" s="21"/>
      <c r="AE143" s="21"/>
      <c r="AF143" s="21"/>
      <c r="AG143" s="21"/>
      <c r="AH143" s="21"/>
      <c r="AI143" s="21"/>
      <c r="AJ143" s="21"/>
      <c r="AK143" s="21"/>
      <c r="AL143" s="21"/>
      <c r="AM143" s="21"/>
      <c r="AN143" s="21"/>
      <c r="AO143" s="207" t="str">
        <f t="shared" si="7"/>
        <v/>
      </c>
      <c r="AP143" s="207" t="str">
        <f t="shared" si="8"/>
        <v/>
      </c>
      <c r="AQ143" s="21"/>
      <c r="AR143" s="21"/>
      <c r="AS143" s="23"/>
    </row>
    <row r="144" spans="1:45" x14ac:dyDescent="0.35">
      <c r="A144" s="24"/>
      <c r="B144" s="9"/>
      <c r="C144" s="12"/>
      <c r="D144" s="10"/>
      <c r="E144" s="11"/>
      <c r="F144" s="11"/>
      <c r="G144" s="11"/>
      <c r="H144" s="11"/>
      <c r="I144" s="11"/>
      <c r="J144" s="11"/>
      <c r="K144" s="11"/>
      <c r="L144" s="205" t="str">
        <f t="shared" si="6"/>
        <v>Yes</v>
      </c>
      <c r="M144" s="12"/>
      <c r="N144" s="12"/>
      <c r="O144" s="233" t="str">
        <f>IF(Outcomes!M144="","",IF(AND(Outcomes!M144&lt;='County Names to hide (2)'!$D$2,IF(Outcomes!N144="",'County Names to hide (2)'!$D$2,Outcomes!N144)&gt;='County Names to hide (2)'!$C$2),"Yes","No"))</f>
        <v/>
      </c>
      <c r="P144" s="12"/>
      <c r="Q144" s="12"/>
      <c r="R144" s="12"/>
      <c r="S144" s="12"/>
      <c r="T144" s="206" t="str">
        <f>IF(Outcomes!M144="","",
   IF(AND(Outcomes!N144&lt;&gt;"",Outcomes!N144&lt;'County Names to hide'!$C$2),0,
      ROUND((MIN(IF(Outcomes!N144="", 'County Names to hide'!$D$2, Outcomes!N144),'County Names to hide'!$D$2)-Outcomes!M143)/30,1)))</f>
        <v/>
      </c>
      <c r="U144" s="206" t="str">
        <f>IF(Outcomes!C144="", "", DATEDIF(Outcomes!C144, 'County Names to hide'!$D$2, "m"))</f>
        <v/>
      </c>
      <c r="V144" s="10"/>
      <c r="W144" s="14"/>
      <c r="X144" s="13"/>
      <c r="Y144" s="13"/>
      <c r="Z144" s="13"/>
      <c r="AA144" s="13"/>
      <c r="AB144" s="13"/>
      <c r="AC144" s="13"/>
      <c r="AD144" s="13"/>
      <c r="AE144" s="13"/>
      <c r="AF144" s="13"/>
      <c r="AG144" s="13"/>
      <c r="AH144" s="13"/>
      <c r="AI144" s="13"/>
      <c r="AJ144" s="13"/>
      <c r="AK144" s="13"/>
      <c r="AL144" s="13"/>
      <c r="AM144" s="13"/>
      <c r="AN144" s="13"/>
      <c r="AO144" s="207" t="str">
        <f t="shared" si="7"/>
        <v/>
      </c>
      <c r="AP144" s="207" t="str">
        <f t="shared" si="8"/>
        <v/>
      </c>
      <c r="AQ144" s="13"/>
      <c r="AR144" s="13"/>
      <c r="AS144" s="15"/>
    </row>
    <row r="145" spans="1:45" x14ac:dyDescent="0.35">
      <c r="A145" s="16"/>
      <c r="B145" s="17"/>
      <c r="C145" s="20"/>
      <c r="D145" s="18"/>
      <c r="E145" s="19"/>
      <c r="F145" s="19"/>
      <c r="G145" s="19"/>
      <c r="H145" s="19"/>
      <c r="I145" s="19"/>
      <c r="J145" s="19"/>
      <c r="K145" s="19"/>
      <c r="L145" s="205" t="str">
        <f t="shared" si="6"/>
        <v>Yes</v>
      </c>
      <c r="M145" s="20"/>
      <c r="N145" s="20"/>
      <c r="O145" s="233" t="str">
        <f>IF(Outcomes!M145="","",IF(AND(Outcomes!M145&lt;='County Names to hide (2)'!$D$2,IF(Outcomes!N145="",'County Names to hide (2)'!$D$2,Outcomes!N145)&gt;='County Names to hide (2)'!$C$2),"Yes","No"))</f>
        <v/>
      </c>
      <c r="P145" s="20"/>
      <c r="Q145" s="20"/>
      <c r="R145" s="20"/>
      <c r="S145" s="20"/>
      <c r="T145" s="206" t="str">
        <f>IF(Outcomes!M145="","",
   IF(AND(Outcomes!N145&lt;&gt;"",Outcomes!N145&lt;'County Names to hide'!$C$2),0,
      ROUND((MIN(IF(Outcomes!N145="", 'County Names to hide'!$D$2, Outcomes!N145),'County Names to hide'!$D$2)-Outcomes!M144)/30,1)))</f>
        <v/>
      </c>
      <c r="U145" s="206" t="str">
        <f>IF(Outcomes!C145="", "", DATEDIF(Outcomes!C145, 'County Names to hide'!$D$2, "m"))</f>
        <v/>
      </c>
      <c r="V145" s="18"/>
      <c r="W145" s="22"/>
      <c r="X145" s="21"/>
      <c r="Y145" s="21"/>
      <c r="Z145" s="21"/>
      <c r="AA145" s="21"/>
      <c r="AB145" s="21"/>
      <c r="AC145" s="21"/>
      <c r="AD145" s="21"/>
      <c r="AE145" s="21"/>
      <c r="AF145" s="21"/>
      <c r="AG145" s="21"/>
      <c r="AH145" s="21"/>
      <c r="AI145" s="21"/>
      <c r="AJ145" s="21"/>
      <c r="AK145" s="21"/>
      <c r="AL145" s="21"/>
      <c r="AM145" s="21"/>
      <c r="AN145" s="21"/>
      <c r="AO145" s="207" t="str">
        <f t="shared" si="7"/>
        <v/>
      </c>
      <c r="AP145" s="207" t="str">
        <f t="shared" si="8"/>
        <v/>
      </c>
      <c r="AQ145" s="21"/>
      <c r="AR145" s="21"/>
      <c r="AS145" s="23"/>
    </row>
    <row r="146" spans="1:45" x14ac:dyDescent="0.35">
      <c r="A146" s="24"/>
      <c r="B146" s="9"/>
      <c r="C146" s="12"/>
      <c r="D146" s="10"/>
      <c r="E146" s="11"/>
      <c r="F146" s="11"/>
      <c r="G146" s="11"/>
      <c r="H146" s="11"/>
      <c r="I146" s="11"/>
      <c r="J146" s="11"/>
      <c r="K146" s="11"/>
      <c r="L146" s="205" t="str">
        <f t="shared" si="6"/>
        <v>Yes</v>
      </c>
      <c r="M146" s="12"/>
      <c r="N146" s="12"/>
      <c r="O146" s="233" t="str">
        <f>IF(Outcomes!M146="","",IF(AND(Outcomes!M146&lt;='County Names to hide (2)'!$D$2,IF(Outcomes!N146="",'County Names to hide (2)'!$D$2,Outcomes!N146)&gt;='County Names to hide (2)'!$C$2),"Yes","No"))</f>
        <v/>
      </c>
      <c r="P146" s="12"/>
      <c r="Q146" s="12"/>
      <c r="R146" s="12"/>
      <c r="S146" s="12"/>
      <c r="T146" s="206" t="str">
        <f>IF(Outcomes!M146="","",
   IF(AND(Outcomes!N146&lt;&gt;"",Outcomes!N146&lt;'County Names to hide'!$C$2),0,
      ROUND((MIN(IF(Outcomes!N146="", 'County Names to hide'!$D$2, Outcomes!N146),'County Names to hide'!$D$2)-Outcomes!M145)/30,1)))</f>
        <v/>
      </c>
      <c r="U146" s="206" t="str">
        <f>IF(Outcomes!C146="", "", DATEDIF(Outcomes!C146, 'County Names to hide'!$D$2, "m"))</f>
        <v/>
      </c>
      <c r="V146" s="10"/>
      <c r="W146" s="14"/>
      <c r="X146" s="13"/>
      <c r="Y146" s="13"/>
      <c r="Z146" s="13"/>
      <c r="AA146" s="13"/>
      <c r="AB146" s="13"/>
      <c r="AC146" s="13"/>
      <c r="AD146" s="13"/>
      <c r="AE146" s="13"/>
      <c r="AF146" s="13"/>
      <c r="AG146" s="13"/>
      <c r="AH146" s="13"/>
      <c r="AI146" s="13"/>
      <c r="AJ146" s="13"/>
      <c r="AK146" s="13"/>
      <c r="AL146" s="13"/>
      <c r="AM146" s="13"/>
      <c r="AN146" s="13"/>
      <c r="AO146" s="207" t="str">
        <f t="shared" si="7"/>
        <v/>
      </c>
      <c r="AP146" s="207" t="str">
        <f t="shared" si="8"/>
        <v/>
      </c>
      <c r="AQ146" s="13"/>
      <c r="AR146" s="13"/>
      <c r="AS146" s="15"/>
    </row>
    <row r="147" spans="1:45" x14ac:dyDescent="0.35">
      <c r="A147" s="16"/>
      <c r="B147" s="17"/>
      <c r="C147" s="20"/>
      <c r="D147" s="18"/>
      <c r="E147" s="19"/>
      <c r="F147" s="19"/>
      <c r="G147" s="19"/>
      <c r="H147" s="19"/>
      <c r="I147" s="19"/>
      <c r="J147" s="19"/>
      <c r="K147" s="19"/>
      <c r="L147" s="205" t="str">
        <f t="shared" si="6"/>
        <v>Yes</v>
      </c>
      <c r="M147" s="20"/>
      <c r="N147" s="20"/>
      <c r="O147" s="233" t="str">
        <f>IF(Outcomes!M147="","",IF(AND(Outcomes!M147&lt;='County Names to hide (2)'!$D$2,IF(Outcomes!N147="",'County Names to hide (2)'!$D$2,Outcomes!N147)&gt;='County Names to hide (2)'!$C$2),"Yes","No"))</f>
        <v/>
      </c>
      <c r="P147" s="20"/>
      <c r="Q147" s="20"/>
      <c r="R147" s="20"/>
      <c r="S147" s="20"/>
      <c r="T147" s="206" t="str">
        <f>IF(Outcomes!M147="","",
   IF(AND(Outcomes!N147&lt;&gt;"",Outcomes!N147&lt;'County Names to hide'!$C$2),0,
      ROUND((MIN(IF(Outcomes!N147="", 'County Names to hide'!$D$2, Outcomes!N147),'County Names to hide'!$D$2)-Outcomes!M146)/30,1)))</f>
        <v/>
      </c>
      <c r="U147" s="206" t="str">
        <f>IF(Outcomes!C147="", "", DATEDIF(Outcomes!C147, 'County Names to hide'!$D$2, "m"))</f>
        <v/>
      </c>
      <c r="V147" s="18"/>
      <c r="W147" s="22"/>
      <c r="X147" s="21"/>
      <c r="Y147" s="21"/>
      <c r="Z147" s="21"/>
      <c r="AA147" s="21"/>
      <c r="AB147" s="21"/>
      <c r="AC147" s="21"/>
      <c r="AD147" s="21"/>
      <c r="AE147" s="21"/>
      <c r="AF147" s="21"/>
      <c r="AG147" s="21"/>
      <c r="AH147" s="21"/>
      <c r="AI147" s="21"/>
      <c r="AJ147" s="21"/>
      <c r="AK147" s="21"/>
      <c r="AL147" s="21"/>
      <c r="AM147" s="21"/>
      <c r="AN147" s="21"/>
      <c r="AO147" s="207" t="str">
        <f t="shared" si="7"/>
        <v/>
      </c>
      <c r="AP147" s="207" t="str">
        <f t="shared" si="8"/>
        <v/>
      </c>
      <c r="AQ147" s="21"/>
      <c r="AR147" s="21"/>
      <c r="AS147" s="23"/>
    </row>
    <row r="148" spans="1:45" x14ac:dyDescent="0.35">
      <c r="A148" s="24"/>
      <c r="B148" s="9"/>
      <c r="C148" s="12"/>
      <c r="D148" s="10"/>
      <c r="E148" s="11"/>
      <c r="F148" s="11"/>
      <c r="G148" s="11"/>
      <c r="H148" s="11"/>
      <c r="I148" s="11"/>
      <c r="J148" s="11"/>
      <c r="K148" s="11"/>
      <c r="L148" s="205" t="str">
        <f t="shared" si="6"/>
        <v>Yes</v>
      </c>
      <c r="M148" s="12"/>
      <c r="N148" s="12"/>
      <c r="O148" s="233" t="str">
        <f>IF(Outcomes!M148="","",IF(AND(Outcomes!M148&lt;='County Names to hide (2)'!$D$2,IF(Outcomes!N148="",'County Names to hide (2)'!$D$2,Outcomes!N148)&gt;='County Names to hide (2)'!$C$2),"Yes","No"))</f>
        <v/>
      </c>
      <c r="P148" s="12"/>
      <c r="Q148" s="12"/>
      <c r="R148" s="12"/>
      <c r="S148" s="12"/>
      <c r="T148" s="206" t="str">
        <f>IF(Outcomes!M148="","",
   IF(AND(Outcomes!N148&lt;&gt;"",Outcomes!N148&lt;'County Names to hide'!$C$2),0,
      ROUND((MIN(IF(Outcomes!N148="", 'County Names to hide'!$D$2, Outcomes!N148),'County Names to hide'!$D$2)-Outcomes!M147)/30,1)))</f>
        <v/>
      </c>
      <c r="U148" s="206" t="str">
        <f>IF(Outcomes!C148="", "", DATEDIF(Outcomes!C148, 'County Names to hide'!$D$2, "m"))</f>
        <v/>
      </c>
      <c r="V148" s="10"/>
      <c r="W148" s="14"/>
      <c r="X148" s="13"/>
      <c r="Y148" s="13"/>
      <c r="Z148" s="13"/>
      <c r="AA148" s="13"/>
      <c r="AB148" s="13"/>
      <c r="AC148" s="13"/>
      <c r="AD148" s="13"/>
      <c r="AE148" s="13"/>
      <c r="AF148" s="13"/>
      <c r="AG148" s="13"/>
      <c r="AH148" s="13"/>
      <c r="AI148" s="13"/>
      <c r="AJ148" s="13"/>
      <c r="AK148" s="13"/>
      <c r="AL148" s="13"/>
      <c r="AM148" s="13"/>
      <c r="AN148" s="13"/>
      <c r="AO148" s="207" t="str">
        <f t="shared" si="7"/>
        <v/>
      </c>
      <c r="AP148" s="207" t="str">
        <f t="shared" si="8"/>
        <v/>
      </c>
      <c r="AQ148" s="13"/>
      <c r="AR148" s="13"/>
      <c r="AS148" s="15"/>
    </row>
    <row r="149" spans="1:45" x14ac:dyDescent="0.35">
      <c r="A149" s="16"/>
      <c r="B149" s="17"/>
      <c r="C149" s="20"/>
      <c r="D149" s="18"/>
      <c r="E149" s="19"/>
      <c r="F149" s="19"/>
      <c r="G149" s="19"/>
      <c r="H149" s="19"/>
      <c r="I149" s="19"/>
      <c r="J149" s="19"/>
      <c r="K149" s="19"/>
      <c r="L149" s="205" t="str">
        <f t="shared" si="6"/>
        <v>Yes</v>
      </c>
      <c r="M149" s="20"/>
      <c r="N149" s="20"/>
      <c r="O149" s="233" t="str">
        <f>IF(Outcomes!M149="","",IF(AND(Outcomes!M149&lt;='County Names to hide (2)'!$D$2,IF(Outcomes!N149="",'County Names to hide (2)'!$D$2,Outcomes!N149)&gt;='County Names to hide (2)'!$C$2),"Yes","No"))</f>
        <v/>
      </c>
      <c r="P149" s="20"/>
      <c r="Q149" s="20"/>
      <c r="R149" s="20"/>
      <c r="S149" s="20"/>
      <c r="T149" s="206" t="str">
        <f>IF(Outcomes!M149="","",
   IF(AND(Outcomes!N149&lt;&gt;"",Outcomes!N149&lt;'County Names to hide'!$C$2),0,
      ROUND((MIN(IF(Outcomes!N149="", 'County Names to hide'!$D$2, Outcomes!N149),'County Names to hide'!$D$2)-Outcomes!M148)/30,1)))</f>
        <v/>
      </c>
      <c r="U149" s="206" t="str">
        <f>IF(Outcomes!C149="", "", DATEDIF(Outcomes!C149, 'County Names to hide'!$D$2, "m"))</f>
        <v/>
      </c>
      <c r="V149" s="18"/>
      <c r="W149" s="22"/>
      <c r="X149" s="21"/>
      <c r="Y149" s="21"/>
      <c r="Z149" s="21"/>
      <c r="AA149" s="21"/>
      <c r="AB149" s="21"/>
      <c r="AC149" s="21"/>
      <c r="AD149" s="21"/>
      <c r="AE149" s="21"/>
      <c r="AF149" s="21"/>
      <c r="AG149" s="21"/>
      <c r="AH149" s="21"/>
      <c r="AI149" s="21"/>
      <c r="AJ149" s="21"/>
      <c r="AK149" s="21"/>
      <c r="AL149" s="21"/>
      <c r="AM149" s="21"/>
      <c r="AN149" s="21"/>
      <c r="AO149" s="207" t="str">
        <f t="shared" si="7"/>
        <v/>
      </c>
      <c r="AP149" s="207" t="str">
        <f t="shared" si="8"/>
        <v/>
      </c>
      <c r="AQ149" s="21"/>
      <c r="AR149" s="21"/>
      <c r="AS149" s="23"/>
    </row>
    <row r="150" spans="1:45" x14ac:dyDescent="0.35">
      <c r="A150" s="24"/>
      <c r="B150" s="9"/>
      <c r="C150" s="12"/>
      <c r="D150" s="10"/>
      <c r="E150" s="11"/>
      <c r="F150" s="11"/>
      <c r="G150" s="11"/>
      <c r="H150" s="11"/>
      <c r="I150" s="11"/>
      <c r="J150" s="11"/>
      <c r="K150" s="11"/>
      <c r="L150" s="205" t="str">
        <f t="shared" si="6"/>
        <v>Yes</v>
      </c>
      <c r="M150" s="12"/>
      <c r="N150" s="12"/>
      <c r="O150" s="233" t="str">
        <f>IF(Outcomes!M150="","",IF(AND(Outcomes!M150&lt;='County Names to hide (2)'!$D$2,IF(Outcomes!N150="",'County Names to hide (2)'!$D$2,Outcomes!N150)&gt;='County Names to hide (2)'!$C$2),"Yes","No"))</f>
        <v/>
      </c>
      <c r="P150" s="12"/>
      <c r="Q150" s="12"/>
      <c r="R150" s="12"/>
      <c r="S150" s="12"/>
      <c r="T150" s="206" t="str">
        <f>IF(Outcomes!M150="","",
   IF(AND(Outcomes!N150&lt;&gt;"",Outcomes!N150&lt;'County Names to hide'!$C$2),0,
      ROUND((MIN(IF(Outcomes!N150="", 'County Names to hide'!$D$2, Outcomes!N150),'County Names to hide'!$D$2)-Outcomes!M149)/30,1)))</f>
        <v/>
      </c>
      <c r="U150" s="206" t="str">
        <f>IF(Outcomes!C150="", "", DATEDIF(Outcomes!C150, 'County Names to hide'!$D$2, "m"))</f>
        <v/>
      </c>
      <c r="V150" s="10"/>
      <c r="W150" s="14"/>
      <c r="X150" s="13"/>
      <c r="Y150" s="13"/>
      <c r="Z150" s="13"/>
      <c r="AA150" s="13"/>
      <c r="AB150" s="13"/>
      <c r="AC150" s="13"/>
      <c r="AD150" s="13"/>
      <c r="AE150" s="13"/>
      <c r="AF150" s="13"/>
      <c r="AG150" s="13"/>
      <c r="AH150" s="13"/>
      <c r="AI150" s="13"/>
      <c r="AJ150" s="13"/>
      <c r="AK150" s="13"/>
      <c r="AL150" s="13"/>
      <c r="AM150" s="13"/>
      <c r="AN150" s="13"/>
      <c r="AO150" s="207" t="str">
        <f t="shared" si="7"/>
        <v/>
      </c>
      <c r="AP150" s="207" t="str">
        <f t="shared" si="8"/>
        <v/>
      </c>
      <c r="AQ150" s="13"/>
      <c r="AR150" s="13"/>
      <c r="AS150" s="15"/>
    </row>
    <row r="151" spans="1:45" x14ac:dyDescent="0.35">
      <c r="A151" s="16"/>
      <c r="B151" s="17"/>
      <c r="C151" s="20"/>
      <c r="D151" s="18"/>
      <c r="E151" s="19"/>
      <c r="F151" s="19"/>
      <c r="G151" s="19"/>
      <c r="H151" s="19"/>
      <c r="I151" s="19"/>
      <c r="J151" s="19"/>
      <c r="K151" s="19"/>
      <c r="L151" s="205" t="str">
        <f t="shared" si="6"/>
        <v>Yes</v>
      </c>
      <c r="M151" s="20"/>
      <c r="N151" s="20"/>
      <c r="O151" s="233" t="str">
        <f>IF(Outcomes!M151="","",IF(AND(Outcomes!M151&lt;='County Names to hide (2)'!$D$2,IF(Outcomes!N151="",'County Names to hide (2)'!$D$2,Outcomes!N151)&gt;='County Names to hide (2)'!$C$2),"Yes","No"))</f>
        <v/>
      </c>
      <c r="P151" s="20"/>
      <c r="Q151" s="20"/>
      <c r="R151" s="20"/>
      <c r="S151" s="20"/>
      <c r="T151" s="206" t="str">
        <f>IF(Outcomes!M151="","",
   IF(AND(Outcomes!N151&lt;&gt;"",Outcomes!N151&lt;'County Names to hide'!$C$2),0,
      ROUND((MIN(IF(Outcomes!N151="", 'County Names to hide'!$D$2, Outcomes!N151),'County Names to hide'!$D$2)-Outcomes!M150)/30,1)))</f>
        <v/>
      </c>
      <c r="U151" s="206" t="str">
        <f>IF(Outcomes!C151="", "", DATEDIF(Outcomes!C151, 'County Names to hide'!$D$2, "m"))</f>
        <v/>
      </c>
      <c r="V151" s="18"/>
      <c r="W151" s="22"/>
      <c r="X151" s="21"/>
      <c r="Y151" s="21"/>
      <c r="Z151" s="21"/>
      <c r="AA151" s="21"/>
      <c r="AB151" s="21"/>
      <c r="AC151" s="21"/>
      <c r="AD151" s="21"/>
      <c r="AE151" s="21"/>
      <c r="AF151" s="21"/>
      <c r="AG151" s="21"/>
      <c r="AH151" s="21"/>
      <c r="AI151" s="21"/>
      <c r="AJ151" s="21"/>
      <c r="AK151" s="21"/>
      <c r="AL151" s="21"/>
      <c r="AM151" s="21"/>
      <c r="AN151" s="21"/>
      <c r="AO151" s="207" t="str">
        <f t="shared" si="7"/>
        <v/>
      </c>
      <c r="AP151" s="207" t="str">
        <f t="shared" si="8"/>
        <v/>
      </c>
      <c r="AQ151" s="21"/>
      <c r="AR151" s="21"/>
      <c r="AS151" s="23"/>
    </row>
    <row r="152" spans="1:45" x14ac:dyDescent="0.35">
      <c r="A152" s="24"/>
      <c r="B152" s="9"/>
      <c r="C152" s="12"/>
      <c r="D152" s="10"/>
      <c r="E152" s="11"/>
      <c r="F152" s="11"/>
      <c r="G152" s="11"/>
      <c r="H152" s="11"/>
      <c r="I152" s="11"/>
      <c r="J152" s="11"/>
      <c r="K152" s="11"/>
      <c r="L152" s="205" t="str">
        <f t="shared" si="6"/>
        <v>Yes</v>
      </c>
      <c r="M152" s="12"/>
      <c r="N152" s="12"/>
      <c r="O152" s="233" t="str">
        <f>IF(Outcomes!M152="","",IF(AND(Outcomes!M152&lt;='County Names to hide (2)'!$D$2,IF(Outcomes!N152="",'County Names to hide (2)'!$D$2,Outcomes!N152)&gt;='County Names to hide (2)'!$C$2),"Yes","No"))</f>
        <v/>
      </c>
      <c r="P152" s="12"/>
      <c r="Q152" s="12"/>
      <c r="R152" s="12"/>
      <c r="S152" s="12"/>
      <c r="T152" s="206" t="str">
        <f>IF(Outcomes!M152="","",
   IF(AND(Outcomes!N152&lt;&gt;"",Outcomes!N152&lt;'County Names to hide'!$C$2),0,
      ROUND((MIN(IF(Outcomes!N152="", 'County Names to hide'!$D$2, Outcomes!N152),'County Names to hide'!$D$2)-Outcomes!M151)/30,1)))</f>
        <v/>
      </c>
      <c r="U152" s="206" t="str">
        <f>IF(Outcomes!C152="", "", DATEDIF(Outcomes!C152, 'County Names to hide'!$D$2, "m"))</f>
        <v/>
      </c>
      <c r="V152" s="10"/>
      <c r="W152" s="14"/>
      <c r="X152" s="13"/>
      <c r="Y152" s="13"/>
      <c r="Z152" s="13"/>
      <c r="AA152" s="13"/>
      <c r="AB152" s="13"/>
      <c r="AC152" s="13"/>
      <c r="AD152" s="13"/>
      <c r="AE152" s="13"/>
      <c r="AF152" s="13"/>
      <c r="AG152" s="13"/>
      <c r="AH152" s="13"/>
      <c r="AI152" s="13"/>
      <c r="AJ152" s="13"/>
      <c r="AK152" s="13"/>
      <c r="AL152" s="13"/>
      <c r="AM152" s="13"/>
      <c r="AN152" s="13"/>
      <c r="AO152" s="207" t="str">
        <f t="shared" si="7"/>
        <v/>
      </c>
      <c r="AP152" s="207" t="str">
        <f t="shared" si="8"/>
        <v/>
      </c>
      <c r="AQ152" s="13"/>
      <c r="AR152" s="13"/>
      <c r="AS152" s="15"/>
    </row>
    <row r="153" spans="1:45" x14ac:dyDescent="0.35">
      <c r="A153" s="16"/>
      <c r="B153" s="17"/>
      <c r="C153" s="20"/>
      <c r="D153" s="18"/>
      <c r="E153" s="19"/>
      <c r="F153" s="19"/>
      <c r="G153" s="19"/>
      <c r="H153" s="19"/>
      <c r="I153" s="19"/>
      <c r="J153" s="19"/>
      <c r="K153" s="19"/>
      <c r="L153" s="205" t="str">
        <f t="shared" si="6"/>
        <v>Yes</v>
      </c>
      <c r="M153" s="20"/>
      <c r="N153" s="20"/>
      <c r="O153" s="233" t="str">
        <f>IF(Outcomes!M153="","",IF(AND(Outcomes!M153&lt;='County Names to hide (2)'!$D$2,IF(Outcomes!N153="",'County Names to hide (2)'!$D$2,Outcomes!N153)&gt;='County Names to hide (2)'!$C$2),"Yes","No"))</f>
        <v/>
      </c>
      <c r="P153" s="20"/>
      <c r="Q153" s="20"/>
      <c r="R153" s="20"/>
      <c r="S153" s="20"/>
      <c r="T153" s="206" t="str">
        <f>IF(Outcomes!M153="","",
   IF(AND(Outcomes!N153&lt;&gt;"",Outcomes!N153&lt;'County Names to hide'!$C$2),0,
      ROUND((MIN(IF(Outcomes!N153="", 'County Names to hide'!$D$2, Outcomes!N153),'County Names to hide'!$D$2)-Outcomes!M152)/30,1)))</f>
        <v/>
      </c>
      <c r="U153" s="206" t="str">
        <f>IF(Outcomes!C153="", "", DATEDIF(Outcomes!C153, 'County Names to hide'!$D$2, "m"))</f>
        <v/>
      </c>
      <c r="V153" s="18"/>
      <c r="W153" s="22"/>
      <c r="X153" s="21"/>
      <c r="Y153" s="21"/>
      <c r="Z153" s="21"/>
      <c r="AA153" s="21"/>
      <c r="AB153" s="21"/>
      <c r="AC153" s="21"/>
      <c r="AD153" s="21"/>
      <c r="AE153" s="21"/>
      <c r="AF153" s="21"/>
      <c r="AG153" s="21"/>
      <c r="AH153" s="21"/>
      <c r="AI153" s="21"/>
      <c r="AJ153" s="21"/>
      <c r="AK153" s="21"/>
      <c r="AL153" s="21"/>
      <c r="AM153" s="21"/>
      <c r="AN153" s="21"/>
      <c r="AO153" s="207" t="str">
        <f t="shared" si="7"/>
        <v/>
      </c>
      <c r="AP153" s="207" t="str">
        <f t="shared" si="8"/>
        <v/>
      </c>
      <c r="AQ153" s="21"/>
      <c r="AR153" s="21"/>
      <c r="AS153" s="23"/>
    </row>
    <row r="154" spans="1:45" x14ac:dyDescent="0.35">
      <c r="A154" s="24"/>
      <c r="B154" s="9"/>
      <c r="C154" s="12"/>
      <c r="D154" s="10"/>
      <c r="E154" s="11"/>
      <c r="F154" s="11"/>
      <c r="G154" s="11"/>
      <c r="H154" s="11"/>
      <c r="I154" s="11"/>
      <c r="J154" s="11"/>
      <c r="K154" s="11"/>
      <c r="L154" s="205" t="str">
        <f t="shared" si="6"/>
        <v>Yes</v>
      </c>
      <c r="M154" s="12"/>
      <c r="N154" s="12"/>
      <c r="O154" s="233" t="str">
        <f>IF(Outcomes!M154="","",IF(AND(Outcomes!M154&lt;='County Names to hide (2)'!$D$2,IF(Outcomes!N154="",'County Names to hide (2)'!$D$2,Outcomes!N154)&gt;='County Names to hide (2)'!$C$2),"Yes","No"))</f>
        <v/>
      </c>
      <c r="P154" s="12"/>
      <c r="Q154" s="12"/>
      <c r="R154" s="12"/>
      <c r="S154" s="12"/>
      <c r="T154" s="206" t="str">
        <f>IF(Outcomes!M154="","",
   IF(AND(Outcomes!N154&lt;&gt;"",Outcomes!N154&lt;'County Names to hide'!$C$2),0,
      ROUND((MIN(IF(Outcomes!N154="", 'County Names to hide'!$D$2, Outcomes!N154),'County Names to hide'!$D$2)-Outcomes!M153)/30,1)))</f>
        <v/>
      </c>
      <c r="U154" s="206" t="str">
        <f>IF(Outcomes!C154="", "", DATEDIF(Outcomes!C154, 'County Names to hide'!$D$2, "m"))</f>
        <v/>
      </c>
      <c r="V154" s="10"/>
      <c r="W154" s="14"/>
      <c r="X154" s="13"/>
      <c r="Y154" s="13"/>
      <c r="Z154" s="13"/>
      <c r="AA154" s="13"/>
      <c r="AB154" s="13"/>
      <c r="AC154" s="13"/>
      <c r="AD154" s="13"/>
      <c r="AE154" s="13"/>
      <c r="AF154" s="13"/>
      <c r="AG154" s="13"/>
      <c r="AH154" s="13"/>
      <c r="AI154" s="13"/>
      <c r="AJ154" s="13"/>
      <c r="AK154" s="13"/>
      <c r="AL154" s="13"/>
      <c r="AM154" s="13"/>
      <c r="AN154" s="13"/>
      <c r="AO154" s="207" t="str">
        <f t="shared" si="7"/>
        <v/>
      </c>
      <c r="AP154" s="207" t="str">
        <f t="shared" si="8"/>
        <v/>
      </c>
      <c r="AQ154" s="13"/>
      <c r="AR154" s="13"/>
      <c r="AS154" s="15"/>
    </row>
    <row r="155" spans="1:45" x14ac:dyDescent="0.35">
      <c r="A155" s="16"/>
      <c r="B155" s="17"/>
      <c r="C155" s="20"/>
      <c r="D155" s="18"/>
      <c r="E155" s="19"/>
      <c r="F155" s="19"/>
      <c r="G155" s="19"/>
      <c r="H155" s="19"/>
      <c r="I155" s="19"/>
      <c r="J155" s="19"/>
      <c r="K155" s="19"/>
      <c r="L155" s="205" t="str">
        <f t="shared" si="6"/>
        <v>Yes</v>
      </c>
      <c r="M155" s="20"/>
      <c r="N155" s="20"/>
      <c r="O155" s="233" t="str">
        <f>IF(Outcomes!M155="","",IF(AND(Outcomes!M155&lt;='County Names to hide (2)'!$D$2,IF(Outcomes!N155="",'County Names to hide (2)'!$D$2,Outcomes!N155)&gt;='County Names to hide (2)'!$C$2),"Yes","No"))</f>
        <v/>
      </c>
      <c r="P155" s="20"/>
      <c r="Q155" s="20"/>
      <c r="R155" s="20"/>
      <c r="S155" s="20"/>
      <c r="T155" s="206" t="str">
        <f>IF(Outcomes!M155="","",
   IF(AND(Outcomes!N155&lt;&gt;"",Outcomes!N155&lt;'County Names to hide'!$C$2),0,
      ROUND((MIN(IF(Outcomes!N155="", 'County Names to hide'!$D$2, Outcomes!N155),'County Names to hide'!$D$2)-Outcomes!M154)/30,1)))</f>
        <v/>
      </c>
      <c r="U155" s="206" t="str">
        <f>IF(Outcomes!C155="", "", DATEDIF(Outcomes!C155, 'County Names to hide'!$D$2, "m"))</f>
        <v/>
      </c>
      <c r="V155" s="18"/>
      <c r="W155" s="22"/>
      <c r="X155" s="21"/>
      <c r="Y155" s="21"/>
      <c r="Z155" s="21"/>
      <c r="AA155" s="21"/>
      <c r="AB155" s="21"/>
      <c r="AC155" s="21"/>
      <c r="AD155" s="21"/>
      <c r="AE155" s="21"/>
      <c r="AF155" s="21"/>
      <c r="AG155" s="21"/>
      <c r="AH155" s="21"/>
      <c r="AI155" s="21"/>
      <c r="AJ155" s="21"/>
      <c r="AK155" s="21"/>
      <c r="AL155" s="21"/>
      <c r="AM155" s="21"/>
      <c r="AN155" s="21"/>
      <c r="AO155" s="207" t="str">
        <f t="shared" si="7"/>
        <v/>
      </c>
      <c r="AP155" s="207" t="str">
        <f t="shared" si="8"/>
        <v/>
      </c>
      <c r="AQ155" s="21"/>
      <c r="AR155" s="21"/>
      <c r="AS155" s="23"/>
    </row>
    <row r="156" spans="1:45" x14ac:dyDescent="0.35">
      <c r="A156" s="24"/>
      <c r="B156" s="9"/>
      <c r="C156" s="12"/>
      <c r="D156" s="10"/>
      <c r="E156" s="11"/>
      <c r="F156" s="11"/>
      <c r="G156" s="11"/>
      <c r="H156" s="11"/>
      <c r="I156" s="11"/>
      <c r="J156" s="11"/>
      <c r="K156" s="11"/>
      <c r="L156" s="205" t="str">
        <f t="shared" si="6"/>
        <v>Yes</v>
      </c>
      <c r="M156" s="12"/>
      <c r="N156" s="12"/>
      <c r="O156" s="233" t="str">
        <f>IF(Outcomes!M156="","",IF(AND(Outcomes!M156&lt;='County Names to hide (2)'!$D$2,IF(Outcomes!N156="",'County Names to hide (2)'!$D$2,Outcomes!N156)&gt;='County Names to hide (2)'!$C$2),"Yes","No"))</f>
        <v/>
      </c>
      <c r="P156" s="12"/>
      <c r="Q156" s="12"/>
      <c r="R156" s="12"/>
      <c r="S156" s="12"/>
      <c r="T156" s="206" t="str">
        <f>IF(Outcomes!M156="","",
   IF(AND(Outcomes!N156&lt;&gt;"",Outcomes!N156&lt;'County Names to hide'!$C$2),0,
      ROUND((MIN(IF(Outcomes!N156="", 'County Names to hide'!$D$2, Outcomes!N156),'County Names to hide'!$D$2)-Outcomes!M155)/30,1)))</f>
        <v/>
      </c>
      <c r="U156" s="206" t="str">
        <f>IF(Outcomes!C156="", "", DATEDIF(Outcomes!C156, 'County Names to hide'!$D$2, "m"))</f>
        <v/>
      </c>
      <c r="V156" s="10"/>
      <c r="W156" s="14"/>
      <c r="X156" s="13"/>
      <c r="Y156" s="13"/>
      <c r="Z156" s="13"/>
      <c r="AA156" s="13"/>
      <c r="AB156" s="13"/>
      <c r="AC156" s="13"/>
      <c r="AD156" s="13"/>
      <c r="AE156" s="13"/>
      <c r="AF156" s="13"/>
      <c r="AG156" s="13"/>
      <c r="AH156" s="13"/>
      <c r="AI156" s="13"/>
      <c r="AJ156" s="13"/>
      <c r="AK156" s="13"/>
      <c r="AL156" s="13"/>
      <c r="AM156" s="13"/>
      <c r="AN156" s="13"/>
      <c r="AO156" s="207" t="str">
        <f t="shared" si="7"/>
        <v/>
      </c>
      <c r="AP156" s="207" t="str">
        <f t="shared" si="8"/>
        <v/>
      </c>
      <c r="AQ156" s="13"/>
      <c r="AR156" s="13"/>
      <c r="AS156" s="15"/>
    </row>
    <row r="157" spans="1:45" x14ac:dyDescent="0.35">
      <c r="A157" s="16"/>
      <c r="B157" s="17"/>
      <c r="C157" s="20"/>
      <c r="D157" s="18"/>
      <c r="E157" s="19"/>
      <c r="F157" s="19"/>
      <c r="G157" s="19"/>
      <c r="H157" s="19"/>
      <c r="I157" s="19"/>
      <c r="J157" s="19"/>
      <c r="K157" s="19"/>
      <c r="L157" s="205" t="str">
        <f t="shared" si="6"/>
        <v>Yes</v>
      </c>
      <c r="M157" s="20"/>
      <c r="N157" s="20"/>
      <c r="O157" s="233" t="str">
        <f>IF(Outcomes!M157="","",IF(AND(Outcomes!M157&lt;='County Names to hide (2)'!$D$2,IF(Outcomes!N157="",'County Names to hide (2)'!$D$2,Outcomes!N157)&gt;='County Names to hide (2)'!$C$2),"Yes","No"))</f>
        <v/>
      </c>
      <c r="P157" s="20"/>
      <c r="Q157" s="20"/>
      <c r="R157" s="20"/>
      <c r="S157" s="20"/>
      <c r="T157" s="206" t="str">
        <f>IF(Outcomes!M157="","",
   IF(AND(Outcomes!N157&lt;&gt;"",Outcomes!N157&lt;'County Names to hide'!$C$2),0,
      ROUND((MIN(IF(Outcomes!N157="", 'County Names to hide'!$D$2, Outcomes!N157),'County Names to hide'!$D$2)-Outcomes!M156)/30,1)))</f>
        <v/>
      </c>
      <c r="U157" s="206" t="str">
        <f>IF(Outcomes!C157="", "", DATEDIF(Outcomes!C157, 'County Names to hide'!$D$2, "m"))</f>
        <v/>
      </c>
      <c r="V157" s="18"/>
      <c r="W157" s="22"/>
      <c r="X157" s="21"/>
      <c r="Y157" s="21"/>
      <c r="Z157" s="21"/>
      <c r="AA157" s="21"/>
      <c r="AB157" s="21"/>
      <c r="AC157" s="21"/>
      <c r="AD157" s="21"/>
      <c r="AE157" s="21"/>
      <c r="AF157" s="21"/>
      <c r="AG157" s="21"/>
      <c r="AH157" s="21"/>
      <c r="AI157" s="21"/>
      <c r="AJ157" s="21"/>
      <c r="AK157" s="21"/>
      <c r="AL157" s="21"/>
      <c r="AM157" s="21"/>
      <c r="AN157" s="21"/>
      <c r="AO157" s="207" t="str">
        <f t="shared" si="7"/>
        <v/>
      </c>
      <c r="AP157" s="207" t="str">
        <f t="shared" si="8"/>
        <v/>
      </c>
      <c r="AQ157" s="21"/>
      <c r="AR157" s="21"/>
      <c r="AS157" s="23"/>
    </row>
    <row r="158" spans="1:45" x14ac:dyDescent="0.35">
      <c r="A158" s="24"/>
      <c r="B158" s="9"/>
      <c r="C158" s="12"/>
      <c r="D158" s="10"/>
      <c r="E158" s="11"/>
      <c r="F158" s="11"/>
      <c r="G158" s="11"/>
      <c r="H158" s="11"/>
      <c r="I158" s="11"/>
      <c r="J158" s="11"/>
      <c r="K158" s="11"/>
      <c r="L158" s="205" t="str">
        <f t="shared" si="6"/>
        <v>Yes</v>
      </c>
      <c r="M158" s="12"/>
      <c r="N158" s="12"/>
      <c r="O158" s="233" t="str">
        <f>IF(Outcomes!M158="","",IF(AND(Outcomes!M158&lt;='County Names to hide (2)'!$D$2,IF(Outcomes!N158="",'County Names to hide (2)'!$D$2,Outcomes!N158)&gt;='County Names to hide (2)'!$C$2),"Yes","No"))</f>
        <v/>
      </c>
      <c r="P158" s="12"/>
      <c r="Q158" s="12"/>
      <c r="R158" s="12"/>
      <c r="S158" s="12"/>
      <c r="T158" s="206" t="str">
        <f>IF(Outcomes!M158="","",
   IF(AND(Outcomes!N158&lt;&gt;"",Outcomes!N158&lt;'County Names to hide'!$C$2),0,
      ROUND((MIN(IF(Outcomes!N158="", 'County Names to hide'!$D$2, Outcomes!N158),'County Names to hide'!$D$2)-Outcomes!M157)/30,1)))</f>
        <v/>
      </c>
      <c r="U158" s="206" t="str">
        <f>IF(Outcomes!C158="", "", DATEDIF(Outcomes!C158, 'County Names to hide'!$D$2, "m"))</f>
        <v/>
      </c>
      <c r="V158" s="10"/>
      <c r="W158" s="14"/>
      <c r="X158" s="13"/>
      <c r="Y158" s="13"/>
      <c r="Z158" s="13"/>
      <c r="AA158" s="13"/>
      <c r="AB158" s="13"/>
      <c r="AC158" s="13"/>
      <c r="AD158" s="13"/>
      <c r="AE158" s="13"/>
      <c r="AF158" s="13"/>
      <c r="AG158" s="13"/>
      <c r="AH158" s="13"/>
      <c r="AI158" s="13"/>
      <c r="AJ158" s="13"/>
      <c r="AK158" s="13"/>
      <c r="AL158" s="13"/>
      <c r="AM158" s="13"/>
      <c r="AN158" s="13"/>
      <c r="AO158" s="207" t="str">
        <f t="shared" si="7"/>
        <v/>
      </c>
      <c r="AP158" s="207" t="str">
        <f t="shared" si="8"/>
        <v/>
      </c>
      <c r="AQ158" s="13"/>
      <c r="AR158" s="13"/>
      <c r="AS158" s="15"/>
    </row>
    <row r="159" spans="1:45" x14ac:dyDescent="0.35">
      <c r="A159" s="16"/>
      <c r="B159" s="17"/>
      <c r="C159" s="20"/>
      <c r="D159" s="18"/>
      <c r="E159" s="19"/>
      <c r="F159" s="19"/>
      <c r="G159" s="19"/>
      <c r="H159" s="19"/>
      <c r="I159" s="19"/>
      <c r="J159" s="19"/>
      <c r="K159" s="19"/>
      <c r="L159" s="205" t="str">
        <f t="shared" si="6"/>
        <v>Yes</v>
      </c>
      <c r="M159" s="20"/>
      <c r="N159" s="20"/>
      <c r="O159" s="233" t="str">
        <f>IF(Outcomes!M159="","",IF(AND(Outcomes!M159&lt;='County Names to hide (2)'!$D$2,IF(Outcomes!N159="",'County Names to hide (2)'!$D$2,Outcomes!N159)&gt;='County Names to hide (2)'!$C$2),"Yes","No"))</f>
        <v/>
      </c>
      <c r="P159" s="20"/>
      <c r="Q159" s="20"/>
      <c r="R159" s="20"/>
      <c r="S159" s="20"/>
      <c r="T159" s="206" t="str">
        <f>IF(Outcomes!M159="","",
   IF(AND(Outcomes!N159&lt;&gt;"",Outcomes!N159&lt;'County Names to hide'!$C$2),0,
      ROUND((MIN(IF(Outcomes!N159="", 'County Names to hide'!$D$2, Outcomes!N159),'County Names to hide'!$D$2)-Outcomes!M158)/30,1)))</f>
        <v/>
      </c>
      <c r="U159" s="206" t="str">
        <f>IF(Outcomes!C159="", "", DATEDIF(Outcomes!C159, 'County Names to hide'!$D$2, "m"))</f>
        <v/>
      </c>
      <c r="V159" s="18"/>
      <c r="W159" s="22"/>
      <c r="X159" s="21"/>
      <c r="Y159" s="21"/>
      <c r="Z159" s="21"/>
      <c r="AA159" s="21"/>
      <c r="AB159" s="21"/>
      <c r="AC159" s="21"/>
      <c r="AD159" s="21"/>
      <c r="AE159" s="21"/>
      <c r="AF159" s="21"/>
      <c r="AG159" s="21"/>
      <c r="AH159" s="21"/>
      <c r="AI159" s="21"/>
      <c r="AJ159" s="21"/>
      <c r="AK159" s="21"/>
      <c r="AL159" s="21"/>
      <c r="AM159" s="21"/>
      <c r="AN159" s="21"/>
      <c r="AO159" s="207" t="str">
        <f t="shared" si="7"/>
        <v/>
      </c>
      <c r="AP159" s="207" t="str">
        <f t="shared" si="8"/>
        <v/>
      </c>
      <c r="AQ159" s="21"/>
      <c r="AR159" s="21"/>
      <c r="AS159" s="23"/>
    </row>
    <row r="160" spans="1:45" x14ac:dyDescent="0.35">
      <c r="A160" s="24"/>
      <c r="B160" s="9"/>
      <c r="C160" s="12"/>
      <c r="D160" s="10"/>
      <c r="E160" s="11"/>
      <c r="F160" s="11"/>
      <c r="G160" s="11"/>
      <c r="H160" s="11"/>
      <c r="I160" s="11"/>
      <c r="J160" s="11"/>
      <c r="K160" s="11"/>
      <c r="L160" s="205" t="str">
        <f t="shared" si="6"/>
        <v>Yes</v>
      </c>
      <c r="M160" s="12"/>
      <c r="N160" s="12"/>
      <c r="O160" s="233" t="str">
        <f>IF(Outcomes!M160="","",IF(AND(Outcomes!M160&lt;='County Names to hide (2)'!$D$2,IF(Outcomes!N160="",'County Names to hide (2)'!$D$2,Outcomes!N160)&gt;='County Names to hide (2)'!$C$2),"Yes","No"))</f>
        <v/>
      </c>
      <c r="P160" s="12"/>
      <c r="Q160" s="12"/>
      <c r="R160" s="12"/>
      <c r="S160" s="12"/>
      <c r="T160" s="206" t="str">
        <f>IF(Outcomes!M160="","",
   IF(AND(Outcomes!N160&lt;&gt;"",Outcomes!N160&lt;'County Names to hide'!$C$2),0,
      ROUND((MIN(IF(Outcomes!N160="", 'County Names to hide'!$D$2, Outcomes!N160),'County Names to hide'!$D$2)-Outcomes!M159)/30,1)))</f>
        <v/>
      </c>
      <c r="U160" s="206" t="str">
        <f>IF(Outcomes!C160="", "", DATEDIF(Outcomes!C160, 'County Names to hide'!$D$2, "m"))</f>
        <v/>
      </c>
      <c r="V160" s="10"/>
      <c r="W160" s="14"/>
      <c r="X160" s="13"/>
      <c r="Y160" s="13"/>
      <c r="Z160" s="13"/>
      <c r="AA160" s="13"/>
      <c r="AB160" s="13"/>
      <c r="AC160" s="13"/>
      <c r="AD160" s="13"/>
      <c r="AE160" s="13"/>
      <c r="AF160" s="13"/>
      <c r="AG160" s="13"/>
      <c r="AH160" s="13"/>
      <c r="AI160" s="13"/>
      <c r="AJ160" s="13"/>
      <c r="AK160" s="13"/>
      <c r="AL160" s="13"/>
      <c r="AM160" s="13"/>
      <c r="AN160" s="13"/>
      <c r="AO160" s="207" t="str">
        <f t="shared" si="7"/>
        <v/>
      </c>
      <c r="AP160" s="207" t="str">
        <f t="shared" si="8"/>
        <v/>
      </c>
      <c r="AQ160" s="13"/>
      <c r="AR160" s="13"/>
      <c r="AS160" s="15"/>
    </row>
    <row r="161" spans="1:45" x14ac:dyDescent="0.35">
      <c r="A161" s="16"/>
      <c r="B161" s="17"/>
      <c r="C161" s="20"/>
      <c r="D161" s="18"/>
      <c r="E161" s="19"/>
      <c r="F161" s="19"/>
      <c r="G161" s="19"/>
      <c r="H161" s="19"/>
      <c r="I161" s="19"/>
      <c r="J161" s="19"/>
      <c r="K161" s="19"/>
      <c r="L161" s="205" t="str">
        <f t="shared" si="6"/>
        <v>Yes</v>
      </c>
      <c r="M161" s="20"/>
      <c r="N161" s="20"/>
      <c r="O161" s="233" t="str">
        <f>IF(Outcomes!M161="","",IF(AND(Outcomes!M161&lt;='County Names to hide (2)'!$D$2,IF(Outcomes!N161="",'County Names to hide (2)'!$D$2,Outcomes!N161)&gt;='County Names to hide (2)'!$C$2),"Yes","No"))</f>
        <v/>
      </c>
      <c r="P161" s="20"/>
      <c r="Q161" s="20"/>
      <c r="R161" s="20"/>
      <c r="S161" s="20"/>
      <c r="T161" s="206" t="str">
        <f>IF(Outcomes!M161="","",
   IF(AND(Outcomes!N161&lt;&gt;"",Outcomes!N161&lt;'County Names to hide'!$C$2),0,
      ROUND((MIN(IF(Outcomes!N161="", 'County Names to hide'!$D$2, Outcomes!N161),'County Names to hide'!$D$2)-Outcomes!M160)/30,1)))</f>
        <v/>
      </c>
      <c r="U161" s="206" t="str">
        <f>IF(Outcomes!C161="", "", DATEDIF(Outcomes!C161, 'County Names to hide'!$D$2, "m"))</f>
        <v/>
      </c>
      <c r="V161" s="18"/>
      <c r="W161" s="22"/>
      <c r="X161" s="21"/>
      <c r="Y161" s="21"/>
      <c r="Z161" s="21"/>
      <c r="AA161" s="21"/>
      <c r="AB161" s="21"/>
      <c r="AC161" s="21"/>
      <c r="AD161" s="21"/>
      <c r="AE161" s="21"/>
      <c r="AF161" s="21"/>
      <c r="AG161" s="21"/>
      <c r="AH161" s="21"/>
      <c r="AI161" s="21"/>
      <c r="AJ161" s="21"/>
      <c r="AK161" s="21"/>
      <c r="AL161" s="21"/>
      <c r="AM161" s="21"/>
      <c r="AN161" s="21"/>
      <c r="AO161" s="207" t="str">
        <f t="shared" si="7"/>
        <v/>
      </c>
      <c r="AP161" s="207" t="str">
        <f t="shared" si="8"/>
        <v/>
      </c>
      <c r="AQ161" s="21"/>
      <c r="AR161" s="21"/>
      <c r="AS161" s="23"/>
    </row>
    <row r="162" spans="1:45" x14ac:dyDescent="0.35">
      <c r="A162" s="24"/>
      <c r="B162" s="9"/>
      <c r="C162" s="12"/>
      <c r="D162" s="10"/>
      <c r="E162" s="11"/>
      <c r="F162" s="11"/>
      <c r="G162" s="11"/>
      <c r="H162" s="11"/>
      <c r="I162" s="11"/>
      <c r="J162" s="11"/>
      <c r="K162" s="11"/>
      <c r="L162" s="205" t="str">
        <f t="shared" si="6"/>
        <v>Yes</v>
      </c>
      <c r="M162" s="12"/>
      <c r="N162" s="12"/>
      <c r="O162" s="233" t="str">
        <f>IF(Outcomes!M162="","",IF(AND(Outcomes!M162&lt;='County Names to hide (2)'!$D$2,IF(Outcomes!N162="",'County Names to hide (2)'!$D$2,Outcomes!N162)&gt;='County Names to hide (2)'!$C$2),"Yes","No"))</f>
        <v/>
      </c>
      <c r="P162" s="12"/>
      <c r="Q162" s="12"/>
      <c r="R162" s="12"/>
      <c r="S162" s="12"/>
      <c r="T162" s="206" t="str">
        <f>IF(Outcomes!M162="","",
   IF(AND(Outcomes!N162&lt;&gt;"",Outcomes!N162&lt;'County Names to hide'!$C$2),0,
      ROUND((MIN(IF(Outcomes!N162="", 'County Names to hide'!$D$2, Outcomes!N162),'County Names to hide'!$D$2)-Outcomes!M161)/30,1)))</f>
        <v/>
      </c>
      <c r="U162" s="206" t="str">
        <f>IF(Outcomes!C162="", "", DATEDIF(Outcomes!C162, 'County Names to hide'!$D$2, "m"))</f>
        <v/>
      </c>
      <c r="V162" s="10"/>
      <c r="W162" s="14"/>
      <c r="X162" s="13"/>
      <c r="Y162" s="13"/>
      <c r="Z162" s="13"/>
      <c r="AA162" s="13"/>
      <c r="AB162" s="13"/>
      <c r="AC162" s="13"/>
      <c r="AD162" s="13"/>
      <c r="AE162" s="13"/>
      <c r="AF162" s="13"/>
      <c r="AG162" s="13"/>
      <c r="AH162" s="13"/>
      <c r="AI162" s="13"/>
      <c r="AJ162" s="13"/>
      <c r="AK162" s="13"/>
      <c r="AL162" s="13"/>
      <c r="AM162" s="13"/>
      <c r="AN162" s="13"/>
      <c r="AO162" s="207" t="str">
        <f t="shared" si="7"/>
        <v/>
      </c>
      <c r="AP162" s="207" t="str">
        <f t="shared" si="8"/>
        <v/>
      </c>
      <c r="AQ162" s="13"/>
      <c r="AR162" s="13"/>
      <c r="AS162" s="15"/>
    </row>
    <row r="163" spans="1:45" x14ac:dyDescent="0.35">
      <c r="A163" s="16"/>
      <c r="B163" s="17"/>
      <c r="C163" s="20"/>
      <c r="D163" s="18"/>
      <c r="E163" s="19"/>
      <c r="F163" s="19"/>
      <c r="G163" s="19"/>
      <c r="H163" s="19"/>
      <c r="I163" s="19"/>
      <c r="J163" s="19"/>
      <c r="K163" s="19"/>
      <c r="L163" s="205" t="str">
        <f t="shared" si="6"/>
        <v>Yes</v>
      </c>
      <c r="M163" s="20"/>
      <c r="N163" s="20"/>
      <c r="O163" s="233" t="str">
        <f>IF(Outcomes!M163="","",IF(AND(Outcomes!M163&lt;='County Names to hide (2)'!$D$2,IF(Outcomes!N163="",'County Names to hide (2)'!$D$2,Outcomes!N163)&gt;='County Names to hide (2)'!$C$2),"Yes","No"))</f>
        <v/>
      </c>
      <c r="P163" s="20"/>
      <c r="Q163" s="20"/>
      <c r="R163" s="20"/>
      <c r="S163" s="20"/>
      <c r="T163" s="206" t="str">
        <f>IF(Outcomes!M163="","",
   IF(AND(Outcomes!N163&lt;&gt;"",Outcomes!N163&lt;'County Names to hide'!$C$2),0,
      ROUND((MIN(IF(Outcomes!N163="", 'County Names to hide'!$D$2, Outcomes!N163),'County Names to hide'!$D$2)-Outcomes!M162)/30,1)))</f>
        <v/>
      </c>
      <c r="U163" s="206" t="str">
        <f>IF(Outcomes!C163="", "", DATEDIF(Outcomes!C163, 'County Names to hide'!$D$2, "m"))</f>
        <v/>
      </c>
      <c r="V163" s="18"/>
      <c r="W163" s="22"/>
      <c r="X163" s="21"/>
      <c r="Y163" s="21"/>
      <c r="Z163" s="21"/>
      <c r="AA163" s="21"/>
      <c r="AB163" s="21"/>
      <c r="AC163" s="21"/>
      <c r="AD163" s="21"/>
      <c r="AE163" s="21"/>
      <c r="AF163" s="21"/>
      <c r="AG163" s="21"/>
      <c r="AH163" s="21"/>
      <c r="AI163" s="21"/>
      <c r="AJ163" s="21"/>
      <c r="AK163" s="21"/>
      <c r="AL163" s="21"/>
      <c r="AM163" s="21"/>
      <c r="AN163" s="21"/>
      <c r="AO163" s="207" t="str">
        <f t="shared" si="7"/>
        <v/>
      </c>
      <c r="AP163" s="207" t="str">
        <f t="shared" si="8"/>
        <v/>
      </c>
      <c r="AQ163" s="21"/>
      <c r="AR163" s="21"/>
      <c r="AS163" s="23"/>
    </row>
    <row r="164" spans="1:45" x14ac:dyDescent="0.35">
      <c r="A164" s="24"/>
      <c r="B164" s="9"/>
      <c r="C164" s="12"/>
      <c r="D164" s="10"/>
      <c r="E164" s="11"/>
      <c r="F164" s="11"/>
      <c r="G164" s="11"/>
      <c r="H164" s="11"/>
      <c r="I164" s="11"/>
      <c r="J164" s="11"/>
      <c r="K164" s="11"/>
      <c r="L164" s="205" t="str">
        <f t="shared" si="6"/>
        <v>Yes</v>
      </c>
      <c r="M164" s="12"/>
      <c r="N164" s="12"/>
      <c r="O164" s="233" t="str">
        <f>IF(Outcomes!M164="","",IF(AND(Outcomes!M164&lt;='County Names to hide (2)'!$D$2,IF(Outcomes!N164="",'County Names to hide (2)'!$D$2,Outcomes!N164)&gt;='County Names to hide (2)'!$C$2),"Yes","No"))</f>
        <v/>
      </c>
      <c r="P164" s="12"/>
      <c r="Q164" s="12"/>
      <c r="R164" s="12"/>
      <c r="S164" s="12"/>
      <c r="T164" s="206" t="str">
        <f>IF(Outcomes!M164="","",
   IF(AND(Outcomes!N164&lt;&gt;"",Outcomes!N164&lt;'County Names to hide'!$C$2),0,
      ROUND((MIN(IF(Outcomes!N164="", 'County Names to hide'!$D$2, Outcomes!N164),'County Names to hide'!$D$2)-Outcomes!M163)/30,1)))</f>
        <v/>
      </c>
      <c r="U164" s="206" t="str">
        <f>IF(Outcomes!C164="", "", DATEDIF(Outcomes!C164, 'County Names to hide'!$D$2, "m"))</f>
        <v/>
      </c>
      <c r="V164" s="10"/>
      <c r="W164" s="14"/>
      <c r="X164" s="13"/>
      <c r="Y164" s="13"/>
      <c r="Z164" s="13"/>
      <c r="AA164" s="13"/>
      <c r="AB164" s="13"/>
      <c r="AC164" s="13"/>
      <c r="AD164" s="13"/>
      <c r="AE164" s="13"/>
      <c r="AF164" s="13"/>
      <c r="AG164" s="13"/>
      <c r="AH164" s="13"/>
      <c r="AI164" s="13"/>
      <c r="AJ164" s="13"/>
      <c r="AK164" s="13"/>
      <c r="AL164" s="13"/>
      <c r="AM164" s="13"/>
      <c r="AN164" s="13"/>
      <c r="AO164" s="207" t="str">
        <f t="shared" si="7"/>
        <v/>
      </c>
      <c r="AP164" s="207" t="str">
        <f t="shared" si="8"/>
        <v/>
      </c>
      <c r="AQ164" s="13"/>
      <c r="AR164" s="13"/>
      <c r="AS164" s="15"/>
    </row>
    <row r="165" spans="1:45" x14ac:dyDescent="0.35">
      <c r="A165" s="16"/>
      <c r="B165" s="17"/>
      <c r="C165" s="20"/>
      <c r="D165" s="18"/>
      <c r="E165" s="19"/>
      <c r="F165" s="19"/>
      <c r="G165" s="19"/>
      <c r="H165" s="19"/>
      <c r="I165" s="19"/>
      <c r="J165" s="19"/>
      <c r="K165" s="19"/>
      <c r="L165" s="205" t="str">
        <f t="shared" si="6"/>
        <v>Yes</v>
      </c>
      <c r="M165" s="20"/>
      <c r="N165" s="20"/>
      <c r="O165" s="233" t="str">
        <f>IF(Outcomes!M165="","",IF(AND(Outcomes!M165&lt;='County Names to hide (2)'!$D$2,IF(Outcomes!N165="",'County Names to hide (2)'!$D$2,Outcomes!N165)&gt;='County Names to hide (2)'!$C$2),"Yes","No"))</f>
        <v/>
      </c>
      <c r="P165" s="20"/>
      <c r="Q165" s="20"/>
      <c r="R165" s="20"/>
      <c r="S165" s="20"/>
      <c r="T165" s="206" t="str">
        <f>IF(Outcomes!M165="","",
   IF(AND(Outcomes!N165&lt;&gt;"",Outcomes!N165&lt;'County Names to hide'!$C$2),0,
      ROUND((MIN(IF(Outcomes!N165="", 'County Names to hide'!$D$2, Outcomes!N165),'County Names to hide'!$D$2)-Outcomes!M164)/30,1)))</f>
        <v/>
      </c>
      <c r="U165" s="206" t="str">
        <f>IF(Outcomes!C165="", "", DATEDIF(Outcomes!C165, 'County Names to hide'!$D$2, "m"))</f>
        <v/>
      </c>
      <c r="V165" s="18"/>
      <c r="W165" s="22"/>
      <c r="X165" s="21"/>
      <c r="Y165" s="21"/>
      <c r="Z165" s="21"/>
      <c r="AA165" s="21"/>
      <c r="AB165" s="21"/>
      <c r="AC165" s="21"/>
      <c r="AD165" s="21"/>
      <c r="AE165" s="21"/>
      <c r="AF165" s="21"/>
      <c r="AG165" s="21"/>
      <c r="AH165" s="21"/>
      <c r="AI165" s="21"/>
      <c r="AJ165" s="21"/>
      <c r="AK165" s="21"/>
      <c r="AL165" s="21"/>
      <c r="AM165" s="21"/>
      <c r="AN165" s="21"/>
      <c r="AO165" s="207" t="str">
        <f t="shared" si="7"/>
        <v/>
      </c>
      <c r="AP165" s="207" t="str">
        <f t="shared" si="8"/>
        <v/>
      </c>
      <c r="AQ165" s="21"/>
      <c r="AR165" s="21"/>
      <c r="AS165" s="23"/>
    </row>
    <row r="166" spans="1:45" x14ac:dyDescent="0.35">
      <c r="A166" s="24"/>
      <c r="B166" s="9"/>
      <c r="C166" s="12"/>
      <c r="D166" s="10"/>
      <c r="E166" s="11"/>
      <c r="F166" s="11"/>
      <c r="G166" s="11"/>
      <c r="H166" s="11"/>
      <c r="I166" s="11"/>
      <c r="J166" s="11"/>
      <c r="K166" s="11"/>
      <c r="L166" s="205" t="str">
        <f t="shared" si="6"/>
        <v>Yes</v>
      </c>
      <c r="M166" s="12"/>
      <c r="N166" s="12"/>
      <c r="O166" s="233" t="str">
        <f>IF(Outcomes!M166="","",IF(AND(Outcomes!M166&lt;='County Names to hide (2)'!$D$2,IF(Outcomes!N166="",'County Names to hide (2)'!$D$2,Outcomes!N166)&gt;='County Names to hide (2)'!$C$2),"Yes","No"))</f>
        <v/>
      </c>
      <c r="P166" s="12"/>
      <c r="Q166" s="12"/>
      <c r="R166" s="12"/>
      <c r="S166" s="12"/>
      <c r="T166" s="206" t="str">
        <f>IF(Outcomes!M166="","",
   IF(AND(Outcomes!N166&lt;&gt;"",Outcomes!N166&lt;'County Names to hide'!$C$2),0,
      ROUND((MIN(IF(Outcomes!N166="", 'County Names to hide'!$D$2, Outcomes!N166),'County Names to hide'!$D$2)-Outcomes!M165)/30,1)))</f>
        <v/>
      </c>
      <c r="U166" s="206" t="str">
        <f>IF(Outcomes!C166="", "", DATEDIF(Outcomes!C166, 'County Names to hide'!$D$2, "m"))</f>
        <v/>
      </c>
      <c r="V166" s="10"/>
      <c r="W166" s="14"/>
      <c r="X166" s="13"/>
      <c r="Y166" s="13"/>
      <c r="Z166" s="13"/>
      <c r="AA166" s="13"/>
      <c r="AB166" s="13"/>
      <c r="AC166" s="13"/>
      <c r="AD166" s="13"/>
      <c r="AE166" s="13"/>
      <c r="AF166" s="13"/>
      <c r="AG166" s="13"/>
      <c r="AH166" s="13"/>
      <c r="AI166" s="13"/>
      <c r="AJ166" s="13"/>
      <c r="AK166" s="13"/>
      <c r="AL166" s="13"/>
      <c r="AM166" s="13"/>
      <c r="AN166" s="13"/>
      <c r="AO166" s="207" t="str">
        <f t="shared" si="7"/>
        <v/>
      </c>
      <c r="AP166" s="207" t="str">
        <f t="shared" si="8"/>
        <v/>
      </c>
      <c r="AQ166" s="13"/>
      <c r="AR166" s="13"/>
      <c r="AS166" s="15"/>
    </row>
    <row r="167" spans="1:45" x14ac:dyDescent="0.35">
      <c r="A167" s="16"/>
      <c r="B167" s="17"/>
      <c r="C167" s="20"/>
      <c r="D167" s="18"/>
      <c r="E167" s="19"/>
      <c r="F167" s="19"/>
      <c r="G167" s="19"/>
      <c r="H167" s="19"/>
      <c r="I167" s="19"/>
      <c r="J167" s="19"/>
      <c r="K167" s="19"/>
      <c r="L167" s="205" t="str">
        <f t="shared" si="6"/>
        <v>Yes</v>
      </c>
      <c r="M167" s="20"/>
      <c r="N167" s="20"/>
      <c r="O167" s="233" t="str">
        <f>IF(Outcomes!M167="","",IF(AND(Outcomes!M167&lt;='County Names to hide (2)'!$D$2,IF(Outcomes!N167="",'County Names to hide (2)'!$D$2,Outcomes!N167)&gt;='County Names to hide (2)'!$C$2),"Yes","No"))</f>
        <v/>
      </c>
      <c r="P167" s="20"/>
      <c r="Q167" s="20"/>
      <c r="R167" s="20"/>
      <c r="S167" s="20"/>
      <c r="T167" s="206" t="str">
        <f>IF(Outcomes!M167="","",
   IF(AND(Outcomes!N167&lt;&gt;"",Outcomes!N167&lt;'County Names to hide'!$C$2),0,
      ROUND((MIN(IF(Outcomes!N167="", 'County Names to hide'!$D$2, Outcomes!N167),'County Names to hide'!$D$2)-Outcomes!M166)/30,1)))</f>
        <v/>
      </c>
      <c r="U167" s="206" t="str">
        <f>IF(Outcomes!C167="", "", DATEDIF(Outcomes!C167, 'County Names to hide'!$D$2, "m"))</f>
        <v/>
      </c>
      <c r="V167" s="18"/>
      <c r="W167" s="22"/>
      <c r="X167" s="21"/>
      <c r="Y167" s="21"/>
      <c r="Z167" s="21"/>
      <c r="AA167" s="21"/>
      <c r="AB167" s="21"/>
      <c r="AC167" s="21"/>
      <c r="AD167" s="21"/>
      <c r="AE167" s="21"/>
      <c r="AF167" s="21"/>
      <c r="AG167" s="21"/>
      <c r="AH167" s="21"/>
      <c r="AI167" s="21"/>
      <c r="AJ167" s="21"/>
      <c r="AK167" s="21"/>
      <c r="AL167" s="21"/>
      <c r="AM167" s="21"/>
      <c r="AN167" s="21"/>
      <c r="AO167" s="207" t="str">
        <f t="shared" si="7"/>
        <v/>
      </c>
      <c r="AP167" s="207" t="str">
        <f t="shared" si="8"/>
        <v/>
      </c>
      <c r="AQ167" s="21"/>
      <c r="AR167" s="21"/>
      <c r="AS167" s="23"/>
    </row>
    <row r="168" spans="1:45" x14ac:dyDescent="0.35">
      <c r="A168" s="24"/>
      <c r="B168" s="9"/>
      <c r="C168" s="12"/>
      <c r="D168" s="10"/>
      <c r="E168" s="11"/>
      <c r="F168" s="11"/>
      <c r="G168" s="11"/>
      <c r="H168" s="11"/>
      <c r="I168" s="11"/>
      <c r="J168" s="11"/>
      <c r="K168" s="11"/>
      <c r="L168" s="205" t="str">
        <f t="shared" si="6"/>
        <v>Yes</v>
      </c>
      <c r="M168" s="12"/>
      <c r="N168" s="12"/>
      <c r="O168" s="233" t="str">
        <f>IF(Outcomes!M168="","",IF(AND(Outcomes!M168&lt;='County Names to hide (2)'!$D$2,IF(Outcomes!N168="",'County Names to hide (2)'!$D$2,Outcomes!N168)&gt;='County Names to hide (2)'!$C$2),"Yes","No"))</f>
        <v/>
      </c>
      <c r="P168" s="12"/>
      <c r="Q168" s="12"/>
      <c r="R168" s="12"/>
      <c r="S168" s="12"/>
      <c r="T168" s="206" t="str">
        <f>IF(Outcomes!M168="","",
   IF(AND(Outcomes!N168&lt;&gt;"",Outcomes!N168&lt;'County Names to hide'!$C$2),0,
      ROUND((MIN(IF(Outcomes!N168="", 'County Names to hide'!$D$2, Outcomes!N168),'County Names to hide'!$D$2)-Outcomes!M167)/30,1)))</f>
        <v/>
      </c>
      <c r="U168" s="206" t="str">
        <f>IF(Outcomes!C168="", "", DATEDIF(Outcomes!C168, 'County Names to hide'!$D$2, "m"))</f>
        <v/>
      </c>
      <c r="V168" s="10"/>
      <c r="W168" s="14"/>
      <c r="X168" s="13"/>
      <c r="Y168" s="13"/>
      <c r="Z168" s="13"/>
      <c r="AA168" s="13"/>
      <c r="AB168" s="13"/>
      <c r="AC168" s="13"/>
      <c r="AD168" s="13"/>
      <c r="AE168" s="13"/>
      <c r="AF168" s="13"/>
      <c r="AG168" s="13"/>
      <c r="AH168" s="13"/>
      <c r="AI168" s="13"/>
      <c r="AJ168" s="13"/>
      <c r="AK168" s="13"/>
      <c r="AL168" s="13"/>
      <c r="AM168" s="13"/>
      <c r="AN168" s="13"/>
      <c r="AO168" s="207" t="str">
        <f t="shared" si="7"/>
        <v/>
      </c>
      <c r="AP168" s="207" t="str">
        <f t="shared" si="8"/>
        <v/>
      </c>
      <c r="AQ168" s="13"/>
      <c r="AR168" s="13"/>
      <c r="AS168" s="15"/>
    </row>
    <row r="169" spans="1:45" x14ac:dyDescent="0.35">
      <c r="A169" s="16"/>
      <c r="B169" s="17"/>
      <c r="C169" s="20"/>
      <c r="D169" s="18"/>
      <c r="E169" s="19"/>
      <c r="F169" s="19"/>
      <c r="G169" s="19"/>
      <c r="H169" s="19"/>
      <c r="I169" s="19"/>
      <c r="J169" s="19"/>
      <c r="K169" s="19"/>
      <c r="L169" s="205" t="str">
        <f t="shared" si="6"/>
        <v>Yes</v>
      </c>
      <c r="M169" s="20"/>
      <c r="N169" s="20"/>
      <c r="O169" s="233" t="str">
        <f>IF(Outcomes!M169="","",IF(AND(Outcomes!M169&lt;='County Names to hide (2)'!$D$2,IF(Outcomes!N169="",'County Names to hide (2)'!$D$2,Outcomes!N169)&gt;='County Names to hide (2)'!$C$2),"Yes","No"))</f>
        <v/>
      </c>
      <c r="P169" s="20"/>
      <c r="Q169" s="20"/>
      <c r="R169" s="20"/>
      <c r="S169" s="20"/>
      <c r="T169" s="206" t="str">
        <f>IF(Outcomes!M169="","",
   IF(AND(Outcomes!N169&lt;&gt;"",Outcomes!N169&lt;'County Names to hide'!$C$2),0,
      ROUND((MIN(IF(Outcomes!N169="", 'County Names to hide'!$D$2, Outcomes!N169),'County Names to hide'!$D$2)-Outcomes!M168)/30,1)))</f>
        <v/>
      </c>
      <c r="U169" s="206" t="str">
        <f>IF(Outcomes!C169="", "", DATEDIF(Outcomes!C169, 'County Names to hide'!$D$2, "m"))</f>
        <v/>
      </c>
      <c r="V169" s="18"/>
      <c r="W169" s="22"/>
      <c r="X169" s="21"/>
      <c r="Y169" s="21"/>
      <c r="Z169" s="21"/>
      <c r="AA169" s="21"/>
      <c r="AB169" s="21"/>
      <c r="AC169" s="21"/>
      <c r="AD169" s="21"/>
      <c r="AE169" s="21"/>
      <c r="AF169" s="21"/>
      <c r="AG169" s="21"/>
      <c r="AH169" s="21"/>
      <c r="AI169" s="21"/>
      <c r="AJ169" s="21"/>
      <c r="AK169" s="21"/>
      <c r="AL169" s="21"/>
      <c r="AM169" s="21"/>
      <c r="AN169" s="21"/>
      <c r="AO169" s="207" t="str">
        <f t="shared" si="7"/>
        <v/>
      </c>
      <c r="AP169" s="207" t="str">
        <f t="shared" si="8"/>
        <v/>
      </c>
      <c r="AQ169" s="21"/>
      <c r="AR169" s="21"/>
      <c r="AS169" s="23"/>
    </row>
    <row r="170" spans="1:45" x14ac:dyDescent="0.35">
      <c r="A170" s="24"/>
      <c r="B170" s="9"/>
      <c r="C170" s="12"/>
      <c r="D170" s="10"/>
      <c r="E170" s="11"/>
      <c r="F170" s="11"/>
      <c r="G170" s="11"/>
      <c r="H170" s="11"/>
      <c r="I170" s="11"/>
      <c r="J170" s="11"/>
      <c r="K170" s="11"/>
      <c r="L170" s="205" t="str">
        <f t="shared" si="6"/>
        <v>Yes</v>
      </c>
      <c r="M170" s="12"/>
      <c r="N170" s="12"/>
      <c r="O170" s="233" t="str">
        <f>IF(Outcomes!M170="","",IF(AND(Outcomes!M170&lt;='County Names to hide (2)'!$D$2,IF(Outcomes!N170="",'County Names to hide (2)'!$D$2,Outcomes!N170)&gt;='County Names to hide (2)'!$C$2),"Yes","No"))</f>
        <v/>
      </c>
      <c r="P170" s="12"/>
      <c r="Q170" s="12"/>
      <c r="R170" s="12"/>
      <c r="S170" s="12"/>
      <c r="T170" s="206" t="str">
        <f>IF(Outcomes!M170="","",
   IF(AND(Outcomes!N170&lt;&gt;"",Outcomes!N170&lt;'County Names to hide'!$C$2),0,
      ROUND((MIN(IF(Outcomes!N170="", 'County Names to hide'!$D$2, Outcomes!N170),'County Names to hide'!$D$2)-Outcomes!M169)/30,1)))</f>
        <v/>
      </c>
      <c r="U170" s="206" t="str">
        <f>IF(Outcomes!C170="", "", DATEDIF(Outcomes!C170, 'County Names to hide'!$D$2, "m"))</f>
        <v/>
      </c>
      <c r="V170" s="10"/>
      <c r="W170" s="14"/>
      <c r="X170" s="13"/>
      <c r="Y170" s="13"/>
      <c r="Z170" s="13"/>
      <c r="AA170" s="13"/>
      <c r="AB170" s="13"/>
      <c r="AC170" s="13"/>
      <c r="AD170" s="13"/>
      <c r="AE170" s="13"/>
      <c r="AF170" s="13"/>
      <c r="AG170" s="13"/>
      <c r="AH170" s="13"/>
      <c r="AI170" s="13"/>
      <c r="AJ170" s="13"/>
      <c r="AK170" s="13"/>
      <c r="AL170" s="13"/>
      <c r="AM170" s="13"/>
      <c r="AN170" s="13"/>
      <c r="AO170" s="207" t="str">
        <f t="shared" si="7"/>
        <v/>
      </c>
      <c r="AP170" s="207" t="str">
        <f t="shared" si="8"/>
        <v/>
      </c>
      <c r="AQ170" s="13"/>
      <c r="AR170" s="13"/>
      <c r="AS170" s="15"/>
    </row>
    <row r="171" spans="1:45" x14ac:dyDescent="0.35">
      <c r="A171" s="16"/>
      <c r="B171" s="17"/>
      <c r="C171" s="20"/>
      <c r="D171" s="18"/>
      <c r="E171" s="19"/>
      <c r="F171" s="19"/>
      <c r="G171" s="19"/>
      <c r="H171" s="19"/>
      <c r="I171" s="19"/>
      <c r="J171" s="19"/>
      <c r="K171" s="19"/>
      <c r="L171" s="205" t="str">
        <f t="shared" si="6"/>
        <v>Yes</v>
      </c>
      <c r="M171" s="20"/>
      <c r="N171" s="20"/>
      <c r="O171" s="233" t="str">
        <f>IF(Outcomes!M171="","",IF(AND(Outcomes!M171&lt;='County Names to hide (2)'!$D$2,IF(Outcomes!N171="",'County Names to hide (2)'!$D$2,Outcomes!N171)&gt;='County Names to hide (2)'!$C$2),"Yes","No"))</f>
        <v/>
      </c>
      <c r="P171" s="20"/>
      <c r="Q171" s="20"/>
      <c r="R171" s="20"/>
      <c r="S171" s="20"/>
      <c r="T171" s="206" t="str">
        <f>IF(Outcomes!M171="","",
   IF(AND(Outcomes!N171&lt;&gt;"",Outcomes!N171&lt;'County Names to hide'!$C$2),0,
      ROUND((MIN(IF(Outcomes!N171="", 'County Names to hide'!$D$2, Outcomes!N171),'County Names to hide'!$D$2)-Outcomes!M170)/30,1)))</f>
        <v/>
      </c>
      <c r="U171" s="206" t="str">
        <f>IF(Outcomes!C171="", "", DATEDIF(Outcomes!C171, 'County Names to hide'!$D$2, "m"))</f>
        <v/>
      </c>
      <c r="V171" s="18"/>
      <c r="W171" s="22"/>
      <c r="X171" s="21"/>
      <c r="Y171" s="21"/>
      <c r="Z171" s="21"/>
      <c r="AA171" s="21"/>
      <c r="AB171" s="21"/>
      <c r="AC171" s="21"/>
      <c r="AD171" s="21"/>
      <c r="AE171" s="21"/>
      <c r="AF171" s="21"/>
      <c r="AG171" s="21"/>
      <c r="AH171" s="21"/>
      <c r="AI171" s="21"/>
      <c r="AJ171" s="21"/>
      <c r="AK171" s="21"/>
      <c r="AL171" s="21"/>
      <c r="AM171" s="21"/>
      <c r="AN171" s="21"/>
      <c r="AO171" s="207" t="str">
        <f t="shared" si="7"/>
        <v/>
      </c>
      <c r="AP171" s="207" t="str">
        <f t="shared" si="8"/>
        <v/>
      </c>
      <c r="AQ171" s="21"/>
      <c r="AR171" s="21"/>
      <c r="AS171" s="23"/>
    </row>
    <row r="172" spans="1:45" x14ac:dyDescent="0.35">
      <c r="A172" s="24"/>
      <c r="B172" s="9"/>
      <c r="C172" s="12"/>
      <c r="D172" s="10"/>
      <c r="E172" s="11"/>
      <c r="F172" s="11"/>
      <c r="G172" s="11"/>
      <c r="H172" s="11"/>
      <c r="I172" s="11"/>
      <c r="J172" s="11"/>
      <c r="K172" s="11"/>
      <c r="L172" s="205" t="str">
        <f t="shared" si="6"/>
        <v>Yes</v>
      </c>
      <c r="M172" s="12"/>
      <c r="N172" s="12"/>
      <c r="O172" s="233" t="str">
        <f>IF(Outcomes!M172="","",IF(AND(Outcomes!M172&lt;='County Names to hide (2)'!$D$2,IF(Outcomes!N172="",'County Names to hide (2)'!$D$2,Outcomes!N172)&gt;='County Names to hide (2)'!$C$2),"Yes","No"))</f>
        <v/>
      </c>
      <c r="P172" s="12"/>
      <c r="Q172" s="12"/>
      <c r="R172" s="12"/>
      <c r="S172" s="12"/>
      <c r="T172" s="206" t="str">
        <f>IF(Outcomes!M172="","",
   IF(AND(Outcomes!N172&lt;&gt;"",Outcomes!N172&lt;'County Names to hide'!$C$2),0,
      ROUND((MIN(IF(Outcomes!N172="", 'County Names to hide'!$D$2, Outcomes!N172),'County Names to hide'!$D$2)-Outcomes!M171)/30,1)))</f>
        <v/>
      </c>
      <c r="U172" s="206" t="str">
        <f>IF(Outcomes!C172="", "", DATEDIF(Outcomes!C172, 'County Names to hide'!$D$2, "m"))</f>
        <v/>
      </c>
      <c r="V172" s="10"/>
      <c r="W172" s="14"/>
      <c r="X172" s="13"/>
      <c r="Y172" s="13"/>
      <c r="Z172" s="13"/>
      <c r="AA172" s="13"/>
      <c r="AB172" s="13"/>
      <c r="AC172" s="13"/>
      <c r="AD172" s="13"/>
      <c r="AE172" s="13"/>
      <c r="AF172" s="13"/>
      <c r="AG172" s="13"/>
      <c r="AH172" s="13"/>
      <c r="AI172" s="13"/>
      <c r="AJ172" s="13"/>
      <c r="AK172" s="13"/>
      <c r="AL172" s="13"/>
      <c r="AM172" s="13"/>
      <c r="AN172" s="13"/>
      <c r="AO172" s="207" t="str">
        <f t="shared" si="7"/>
        <v/>
      </c>
      <c r="AP172" s="207" t="str">
        <f t="shared" si="8"/>
        <v/>
      </c>
      <c r="AQ172" s="13"/>
      <c r="AR172" s="13"/>
      <c r="AS172" s="15"/>
    </row>
    <row r="173" spans="1:45" x14ac:dyDescent="0.35">
      <c r="A173" s="16"/>
      <c r="B173" s="17"/>
      <c r="C173" s="20"/>
      <c r="D173" s="18"/>
      <c r="E173" s="19"/>
      <c r="F173" s="19"/>
      <c r="G173" s="19"/>
      <c r="H173" s="19"/>
      <c r="I173" s="19"/>
      <c r="J173" s="19"/>
      <c r="K173" s="19"/>
      <c r="L173" s="205" t="str">
        <f t="shared" si="6"/>
        <v>Yes</v>
      </c>
      <c r="M173" s="20"/>
      <c r="N173" s="20"/>
      <c r="O173" s="233" t="str">
        <f>IF(Outcomes!M173="","",IF(AND(Outcomes!M173&lt;='County Names to hide (2)'!$D$2,IF(Outcomes!N173="",'County Names to hide (2)'!$D$2,Outcomes!N173)&gt;='County Names to hide (2)'!$C$2),"Yes","No"))</f>
        <v/>
      </c>
      <c r="P173" s="20"/>
      <c r="Q173" s="20"/>
      <c r="R173" s="20"/>
      <c r="S173" s="20"/>
      <c r="T173" s="206" t="str">
        <f>IF(Outcomes!M173="","",
   IF(AND(Outcomes!N173&lt;&gt;"",Outcomes!N173&lt;'County Names to hide'!$C$2),0,
      ROUND((MIN(IF(Outcomes!N173="", 'County Names to hide'!$D$2, Outcomes!N173),'County Names to hide'!$D$2)-Outcomes!M172)/30,1)))</f>
        <v/>
      </c>
      <c r="U173" s="206" t="str">
        <f>IF(Outcomes!C173="", "", DATEDIF(Outcomes!C173, 'County Names to hide'!$D$2, "m"))</f>
        <v/>
      </c>
      <c r="V173" s="18"/>
      <c r="W173" s="22"/>
      <c r="X173" s="21"/>
      <c r="Y173" s="21"/>
      <c r="Z173" s="21"/>
      <c r="AA173" s="21"/>
      <c r="AB173" s="21"/>
      <c r="AC173" s="21"/>
      <c r="AD173" s="21"/>
      <c r="AE173" s="21"/>
      <c r="AF173" s="21"/>
      <c r="AG173" s="21"/>
      <c r="AH173" s="21"/>
      <c r="AI173" s="21"/>
      <c r="AJ173" s="21"/>
      <c r="AK173" s="21"/>
      <c r="AL173" s="21"/>
      <c r="AM173" s="21"/>
      <c r="AN173" s="21"/>
      <c r="AO173" s="207" t="str">
        <f t="shared" si="7"/>
        <v/>
      </c>
      <c r="AP173" s="207" t="str">
        <f t="shared" si="8"/>
        <v/>
      </c>
      <c r="AQ173" s="21"/>
      <c r="AR173" s="21"/>
      <c r="AS173" s="23"/>
    </row>
    <row r="174" spans="1:45" x14ac:dyDescent="0.35">
      <c r="A174" s="24"/>
      <c r="B174" s="9"/>
      <c r="C174" s="12"/>
      <c r="D174" s="10"/>
      <c r="E174" s="11"/>
      <c r="F174" s="11"/>
      <c r="G174" s="11"/>
      <c r="H174" s="11"/>
      <c r="I174" s="11"/>
      <c r="J174" s="11"/>
      <c r="K174" s="11"/>
      <c r="L174" s="205" t="str">
        <f t="shared" si="6"/>
        <v>Yes</v>
      </c>
      <c r="M174" s="12"/>
      <c r="N174" s="12"/>
      <c r="O174" s="233" t="str">
        <f>IF(Outcomes!M174="","",IF(AND(Outcomes!M174&lt;='County Names to hide (2)'!$D$2,IF(Outcomes!N174="",'County Names to hide (2)'!$D$2,Outcomes!N174)&gt;='County Names to hide (2)'!$C$2),"Yes","No"))</f>
        <v/>
      </c>
      <c r="P174" s="12"/>
      <c r="Q174" s="12"/>
      <c r="R174" s="12"/>
      <c r="S174" s="12"/>
      <c r="T174" s="206" t="str">
        <f>IF(Outcomes!M174="","",
   IF(AND(Outcomes!N174&lt;&gt;"",Outcomes!N174&lt;'County Names to hide'!$C$2),0,
      ROUND((MIN(IF(Outcomes!N174="", 'County Names to hide'!$D$2, Outcomes!N174),'County Names to hide'!$D$2)-Outcomes!M173)/30,1)))</f>
        <v/>
      </c>
      <c r="U174" s="206" t="str">
        <f>IF(Outcomes!C174="", "", DATEDIF(Outcomes!C174, 'County Names to hide'!$D$2, "m"))</f>
        <v/>
      </c>
      <c r="V174" s="10"/>
      <c r="W174" s="14"/>
      <c r="X174" s="13"/>
      <c r="Y174" s="13"/>
      <c r="Z174" s="13"/>
      <c r="AA174" s="13"/>
      <c r="AB174" s="13"/>
      <c r="AC174" s="13"/>
      <c r="AD174" s="13"/>
      <c r="AE174" s="13"/>
      <c r="AF174" s="13"/>
      <c r="AG174" s="13"/>
      <c r="AH174" s="13"/>
      <c r="AI174" s="13"/>
      <c r="AJ174" s="13"/>
      <c r="AK174" s="13"/>
      <c r="AL174" s="13"/>
      <c r="AM174" s="13"/>
      <c r="AN174" s="13"/>
      <c r="AO174" s="207" t="str">
        <f t="shared" si="7"/>
        <v/>
      </c>
      <c r="AP174" s="207" t="str">
        <f t="shared" si="8"/>
        <v/>
      </c>
      <c r="AQ174" s="13"/>
      <c r="AR174" s="13"/>
      <c r="AS174" s="15"/>
    </row>
    <row r="175" spans="1:45" x14ac:dyDescent="0.35">
      <c r="A175" s="16"/>
      <c r="B175" s="17"/>
      <c r="C175" s="20"/>
      <c r="D175" s="18"/>
      <c r="E175" s="19"/>
      <c r="F175" s="19"/>
      <c r="G175" s="19"/>
      <c r="H175" s="19"/>
      <c r="I175" s="19"/>
      <c r="J175" s="19"/>
      <c r="K175" s="19"/>
      <c r="L175" s="205" t="str">
        <f t="shared" si="6"/>
        <v>Yes</v>
      </c>
      <c r="M175" s="20"/>
      <c r="N175" s="20"/>
      <c r="O175" s="233" t="str">
        <f>IF(Outcomes!M175="","",IF(AND(Outcomes!M175&lt;='County Names to hide (2)'!$D$2,IF(Outcomes!N175="",'County Names to hide (2)'!$D$2,Outcomes!N175)&gt;='County Names to hide (2)'!$C$2),"Yes","No"))</f>
        <v/>
      </c>
      <c r="P175" s="20"/>
      <c r="Q175" s="20"/>
      <c r="R175" s="20"/>
      <c r="S175" s="20"/>
      <c r="T175" s="206" t="str">
        <f>IF(Outcomes!M175="","",
   IF(AND(Outcomes!N175&lt;&gt;"",Outcomes!N175&lt;'County Names to hide'!$C$2),0,
      ROUND((MIN(IF(Outcomes!N175="", 'County Names to hide'!$D$2, Outcomes!N175),'County Names to hide'!$D$2)-Outcomes!M174)/30,1)))</f>
        <v/>
      </c>
      <c r="U175" s="206" t="str">
        <f>IF(Outcomes!C175="", "", DATEDIF(Outcomes!C175, 'County Names to hide'!$D$2, "m"))</f>
        <v/>
      </c>
      <c r="V175" s="18"/>
      <c r="W175" s="22"/>
      <c r="X175" s="21"/>
      <c r="Y175" s="21"/>
      <c r="Z175" s="21"/>
      <c r="AA175" s="21"/>
      <c r="AB175" s="21"/>
      <c r="AC175" s="21"/>
      <c r="AD175" s="21"/>
      <c r="AE175" s="21"/>
      <c r="AF175" s="21"/>
      <c r="AG175" s="21"/>
      <c r="AH175" s="21"/>
      <c r="AI175" s="21"/>
      <c r="AJ175" s="21"/>
      <c r="AK175" s="21"/>
      <c r="AL175" s="21"/>
      <c r="AM175" s="21"/>
      <c r="AN175" s="21"/>
      <c r="AO175" s="207" t="str">
        <f t="shared" si="7"/>
        <v/>
      </c>
      <c r="AP175" s="207" t="str">
        <f t="shared" si="8"/>
        <v/>
      </c>
      <c r="AQ175" s="21"/>
      <c r="AR175" s="21"/>
      <c r="AS175" s="23"/>
    </row>
    <row r="176" spans="1:45" x14ac:dyDescent="0.35">
      <c r="A176" s="24"/>
      <c r="B176" s="9"/>
      <c r="C176" s="12"/>
      <c r="D176" s="10"/>
      <c r="E176" s="11"/>
      <c r="F176" s="11"/>
      <c r="G176" s="11"/>
      <c r="H176" s="11"/>
      <c r="I176" s="11"/>
      <c r="J176" s="11"/>
      <c r="K176" s="11"/>
      <c r="L176" s="205" t="str">
        <f t="shared" si="6"/>
        <v>Yes</v>
      </c>
      <c r="M176" s="12"/>
      <c r="N176" s="12"/>
      <c r="O176" s="233" t="str">
        <f>IF(Outcomes!M176="","",IF(AND(Outcomes!M176&lt;='County Names to hide (2)'!$D$2,IF(Outcomes!N176="",'County Names to hide (2)'!$D$2,Outcomes!N176)&gt;='County Names to hide (2)'!$C$2),"Yes","No"))</f>
        <v/>
      </c>
      <c r="P176" s="12"/>
      <c r="Q176" s="12"/>
      <c r="R176" s="12"/>
      <c r="S176" s="12"/>
      <c r="T176" s="206" t="str">
        <f>IF(Outcomes!M176="","",
   IF(AND(Outcomes!N176&lt;&gt;"",Outcomes!N176&lt;'County Names to hide'!$C$2),0,
      ROUND((MIN(IF(Outcomes!N176="", 'County Names to hide'!$D$2, Outcomes!N176),'County Names to hide'!$D$2)-Outcomes!M175)/30,1)))</f>
        <v/>
      </c>
      <c r="U176" s="206" t="str">
        <f>IF(Outcomes!C176="", "", DATEDIF(Outcomes!C176, 'County Names to hide'!$D$2, "m"))</f>
        <v/>
      </c>
      <c r="V176" s="10"/>
      <c r="W176" s="14"/>
      <c r="X176" s="13"/>
      <c r="Y176" s="13"/>
      <c r="Z176" s="13"/>
      <c r="AA176" s="13"/>
      <c r="AB176" s="13"/>
      <c r="AC176" s="13"/>
      <c r="AD176" s="13"/>
      <c r="AE176" s="13"/>
      <c r="AF176" s="13"/>
      <c r="AG176" s="13"/>
      <c r="AH176" s="13"/>
      <c r="AI176" s="13"/>
      <c r="AJ176" s="13"/>
      <c r="AK176" s="13"/>
      <c r="AL176" s="13"/>
      <c r="AM176" s="13"/>
      <c r="AN176" s="13"/>
      <c r="AO176" s="207" t="str">
        <f t="shared" si="7"/>
        <v/>
      </c>
      <c r="AP176" s="207" t="str">
        <f t="shared" si="8"/>
        <v/>
      </c>
      <c r="AQ176" s="13"/>
      <c r="AR176" s="13"/>
      <c r="AS176" s="15"/>
    </row>
    <row r="177" spans="1:45" x14ac:dyDescent="0.35">
      <c r="A177" s="16"/>
      <c r="B177" s="17"/>
      <c r="C177" s="20"/>
      <c r="D177" s="18"/>
      <c r="E177" s="19"/>
      <c r="F177" s="19"/>
      <c r="G177" s="19"/>
      <c r="H177" s="19"/>
      <c r="I177" s="19"/>
      <c r="J177" s="19"/>
      <c r="K177" s="19"/>
      <c r="L177" s="205" t="str">
        <f t="shared" si="6"/>
        <v>Yes</v>
      </c>
      <c r="M177" s="20"/>
      <c r="N177" s="20"/>
      <c r="O177" s="233" t="str">
        <f>IF(Outcomes!M177="","",IF(AND(Outcomes!M177&lt;='County Names to hide (2)'!$D$2,IF(Outcomes!N177="",'County Names to hide (2)'!$D$2,Outcomes!N177)&gt;='County Names to hide (2)'!$C$2),"Yes","No"))</f>
        <v/>
      </c>
      <c r="P177" s="20"/>
      <c r="Q177" s="20"/>
      <c r="R177" s="20"/>
      <c r="S177" s="20"/>
      <c r="T177" s="206" t="str">
        <f>IF(Outcomes!M177="","",
   IF(AND(Outcomes!N177&lt;&gt;"",Outcomes!N177&lt;'County Names to hide'!$C$2),0,
      ROUND((MIN(IF(Outcomes!N177="", 'County Names to hide'!$D$2, Outcomes!N177),'County Names to hide'!$D$2)-Outcomes!M176)/30,1)))</f>
        <v/>
      </c>
      <c r="U177" s="206" t="str">
        <f>IF(Outcomes!C177="", "", DATEDIF(Outcomes!C177, 'County Names to hide'!$D$2, "m"))</f>
        <v/>
      </c>
      <c r="V177" s="18"/>
      <c r="W177" s="22"/>
      <c r="X177" s="21"/>
      <c r="Y177" s="21"/>
      <c r="Z177" s="21"/>
      <c r="AA177" s="21"/>
      <c r="AB177" s="21"/>
      <c r="AC177" s="21"/>
      <c r="AD177" s="21"/>
      <c r="AE177" s="21"/>
      <c r="AF177" s="21"/>
      <c r="AG177" s="21"/>
      <c r="AH177" s="21"/>
      <c r="AI177" s="21"/>
      <c r="AJ177" s="21"/>
      <c r="AK177" s="21"/>
      <c r="AL177" s="21"/>
      <c r="AM177" s="21"/>
      <c r="AN177" s="21"/>
      <c r="AO177" s="207" t="str">
        <f t="shared" si="7"/>
        <v/>
      </c>
      <c r="AP177" s="207" t="str">
        <f t="shared" si="8"/>
        <v/>
      </c>
      <c r="AQ177" s="21"/>
      <c r="AR177" s="21"/>
      <c r="AS177" s="23"/>
    </row>
    <row r="178" spans="1:45" x14ac:dyDescent="0.35">
      <c r="A178" s="24"/>
      <c r="B178" s="9"/>
      <c r="C178" s="12"/>
      <c r="D178" s="10"/>
      <c r="E178" s="11"/>
      <c r="F178" s="11"/>
      <c r="G178" s="11"/>
      <c r="H178" s="11"/>
      <c r="I178" s="11"/>
      <c r="J178" s="11"/>
      <c r="K178" s="11"/>
      <c r="L178" s="205" t="str">
        <f t="shared" si="6"/>
        <v>Yes</v>
      </c>
      <c r="M178" s="12"/>
      <c r="N178" s="12"/>
      <c r="O178" s="233" t="str">
        <f>IF(Outcomes!M178="","",IF(AND(Outcomes!M178&lt;='County Names to hide (2)'!$D$2,IF(Outcomes!N178="",'County Names to hide (2)'!$D$2,Outcomes!N178)&gt;='County Names to hide (2)'!$C$2),"Yes","No"))</f>
        <v/>
      </c>
      <c r="P178" s="12"/>
      <c r="Q178" s="12"/>
      <c r="R178" s="12"/>
      <c r="S178" s="12"/>
      <c r="T178" s="206" t="str">
        <f>IF(Outcomes!M178="","",
   IF(AND(Outcomes!N178&lt;&gt;"",Outcomes!N178&lt;'County Names to hide'!$C$2),0,
      ROUND((MIN(IF(Outcomes!N178="", 'County Names to hide'!$D$2, Outcomes!N178),'County Names to hide'!$D$2)-Outcomes!M177)/30,1)))</f>
        <v/>
      </c>
      <c r="U178" s="206" t="str">
        <f>IF(Outcomes!C178="", "", DATEDIF(Outcomes!C178, 'County Names to hide'!$D$2, "m"))</f>
        <v/>
      </c>
      <c r="V178" s="10"/>
      <c r="W178" s="14"/>
      <c r="X178" s="13"/>
      <c r="Y178" s="13"/>
      <c r="Z178" s="13"/>
      <c r="AA178" s="13"/>
      <c r="AB178" s="13"/>
      <c r="AC178" s="13"/>
      <c r="AD178" s="13"/>
      <c r="AE178" s="13"/>
      <c r="AF178" s="13"/>
      <c r="AG178" s="13"/>
      <c r="AH178" s="13"/>
      <c r="AI178" s="13"/>
      <c r="AJ178" s="13"/>
      <c r="AK178" s="13"/>
      <c r="AL178" s="13"/>
      <c r="AM178" s="13"/>
      <c r="AN178" s="13"/>
      <c r="AO178" s="207" t="str">
        <f t="shared" si="7"/>
        <v/>
      </c>
      <c r="AP178" s="207" t="str">
        <f t="shared" si="8"/>
        <v/>
      </c>
      <c r="AQ178" s="13"/>
      <c r="AR178" s="13"/>
      <c r="AS178" s="15"/>
    </row>
    <row r="179" spans="1:45" x14ac:dyDescent="0.35">
      <c r="A179" s="16"/>
      <c r="B179" s="17"/>
      <c r="C179" s="20"/>
      <c r="D179" s="18"/>
      <c r="E179" s="19"/>
      <c r="F179" s="19"/>
      <c r="G179" s="19"/>
      <c r="H179" s="19"/>
      <c r="I179" s="19"/>
      <c r="J179" s="19"/>
      <c r="K179" s="19"/>
      <c r="L179" s="205" t="str">
        <f t="shared" si="6"/>
        <v>Yes</v>
      </c>
      <c r="M179" s="20"/>
      <c r="N179" s="20"/>
      <c r="O179" s="233" t="str">
        <f>IF(Outcomes!M179="","",IF(AND(Outcomes!M179&lt;='County Names to hide (2)'!$D$2,IF(Outcomes!N179="",'County Names to hide (2)'!$D$2,Outcomes!N179)&gt;='County Names to hide (2)'!$C$2),"Yes","No"))</f>
        <v/>
      </c>
      <c r="P179" s="20"/>
      <c r="Q179" s="20"/>
      <c r="R179" s="20"/>
      <c r="S179" s="20"/>
      <c r="T179" s="206" t="str">
        <f>IF(Outcomes!M179="","",
   IF(AND(Outcomes!N179&lt;&gt;"",Outcomes!N179&lt;'County Names to hide'!$C$2),0,
      ROUND((MIN(IF(Outcomes!N179="", 'County Names to hide'!$D$2, Outcomes!N179),'County Names to hide'!$D$2)-Outcomes!M178)/30,1)))</f>
        <v/>
      </c>
      <c r="U179" s="206" t="str">
        <f>IF(Outcomes!C179="", "", DATEDIF(Outcomes!C179, 'County Names to hide'!$D$2, "m"))</f>
        <v/>
      </c>
      <c r="V179" s="18"/>
      <c r="W179" s="22"/>
      <c r="X179" s="21"/>
      <c r="Y179" s="21"/>
      <c r="Z179" s="21"/>
      <c r="AA179" s="21"/>
      <c r="AB179" s="21"/>
      <c r="AC179" s="21"/>
      <c r="AD179" s="21"/>
      <c r="AE179" s="21"/>
      <c r="AF179" s="21"/>
      <c r="AG179" s="21"/>
      <c r="AH179" s="21"/>
      <c r="AI179" s="21"/>
      <c r="AJ179" s="21"/>
      <c r="AK179" s="21"/>
      <c r="AL179" s="21"/>
      <c r="AM179" s="21"/>
      <c r="AN179" s="21"/>
      <c r="AO179" s="207" t="str">
        <f t="shared" si="7"/>
        <v/>
      </c>
      <c r="AP179" s="207" t="str">
        <f t="shared" si="8"/>
        <v/>
      </c>
      <c r="AQ179" s="21"/>
      <c r="AR179" s="21"/>
      <c r="AS179" s="23"/>
    </row>
    <row r="180" spans="1:45" x14ac:dyDescent="0.35">
      <c r="A180" s="24"/>
      <c r="B180" s="9"/>
      <c r="C180" s="12"/>
      <c r="D180" s="10"/>
      <c r="E180" s="11"/>
      <c r="F180" s="11"/>
      <c r="G180" s="11"/>
      <c r="H180" s="11"/>
      <c r="I180" s="11"/>
      <c r="J180" s="11"/>
      <c r="K180" s="11"/>
      <c r="L180" s="205" t="str">
        <f t="shared" si="6"/>
        <v>Yes</v>
      </c>
      <c r="M180" s="12"/>
      <c r="N180" s="12"/>
      <c r="O180" s="233" t="str">
        <f>IF(Outcomes!M180="","",IF(AND(Outcomes!M180&lt;='County Names to hide (2)'!$D$2,IF(Outcomes!N180="",'County Names to hide (2)'!$D$2,Outcomes!N180)&gt;='County Names to hide (2)'!$C$2),"Yes","No"))</f>
        <v/>
      </c>
      <c r="P180" s="12"/>
      <c r="Q180" s="12"/>
      <c r="R180" s="12"/>
      <c r="S180" s="12"/>
      <c r="T180" s="206" t="str">
        <f>IF(Outcomes!M180="","",
   IF(AND(Outcomes!N180&lt;&gt;"",Outcomes!N180&lt;'County Names to hide'!$C$2),0,
      ROUND((MIN(IF(Outcomes!N180="", 'County Names to hide'!$D$2, Outcomes!N180),'County Names to hide'!$D$2)-Outcomes!M179)/30,1)))</f>
        <v/>
      </c>
      <c r="U180" s="206" t="str">
        <f>IF(Outcomes!C180="", "", DATEDIF(Outcomes!C180, 'County Names to hide'!$D$2, "m"))</f>
        <v/>
      </c>
      <c r="V180" s="10"/>
      <c r="W180" s="14"/>
      <c r="X180" s="13"/>
      <c r="Y180" s="13"/>
      <c r="Z180" s="13"/>
      <c r="AA180" s="13"/>
      <c r="AB180" s="13"/>
      <c r="AC180" s="13"/>
      <c r="AD180" s="13"/>
      <c r="AE180" s="13"/>
      <c r="AF180" s="13"/>
      <c r="AG180" s="13"/>
      <c r="AH180" s="13"/>
      <c r="AI180" s="13"/>
      <c r="AJ180" s="13"/>
      <c r="AK180" s="13"/>
      <c r="AL180" s="13"/>
      <c r="AM180" s="13"/>
      <c r="AN180" s="13"/>
      <c r="AO180" s="207" t="str">
        <f t="shared" si="7"/>
        <v/>
      </c>
      <c r="AP180" s="207" t="str">
        <f t="shared" si="8"/>
        <v/>
      </c>
      <c r="AQ180" s="13"/>
      <c r="AR180" s="13"/>
      <c r="AS180" s="15"/>
    </row>
    <row r="181" spans="1:45" x14ac:dyDescent="0.35">
      <c r="A181" s="16"/>
      <c r="B181" s="17"/>
      <c r="C181" s="20"/>
      <c r="D181" s="18"/>
      <c r="E181" s="19"/>
      <c r="F181" s="19"/>
      <c r="G181" s="19"/>
      <c r="H181" s="19"/>
      <c r="I181" s="19"/>
      <c r="J181" s="19"/>
      <c r="K181" s="19"/>
      <c r="L181" s="205" t="str">
        <f t="shared" si="6"/>
        <v>Yes</v>
      </c>
      <c r="M181" s="20"/>
      <c r="N181" s="20"/>
      <c r="O181" s="233" t="str">
        <f>IF(Outcomes!M181="","",IF(AND(Outcomes!M181&lt;='County Names to hide (2)'!$D$2,IF(Outcomes!N181="",'County Names to hide (2)'!$D$2,Outcomes!N181)&gt;='County Names to hide (2)'!$C$2),"Yes","No"))</f>
        <v/>
      </c>
      <c r="P181" s="20"/>
      <c r="Q181" s="20"/>
      <c r="R181" s="20"/>
      <c r="S181" s="20"/>
      <c r="T181" s="206" t="str">
        <f>IF(Outcomes!M181="","",
   IF(AND(Outcomes!N181&lt;&gt;"",Outcomes!N181&lt;'County Names to hide'!$C$2),0,
      ROUND((MIN(IF(Outcomes!N181="", 'County Names to hide'!$D$2, Outcomes!N181),'County Names to hide'!$D$2)-Outcomes!M180)/30,1)))</f>
        <v/>
      </c>
      <c r="U181" s="206" t="str">
        <f>IF(Outcomes!C181="", "", DATEDIF(Outcomes!C181, 'County Names to hide'!$D$2, "m"))</f>
        <v/>
      </c>
      <c r="V181" s="18"/>
      <c r="W181" s="22"/>
      <c r="X181" s="21"/>
      <c r="Y181" s="21"/>
      <c r="Z181" s="21"/>
      <c r="AA181" s="21"/>
      <c r="AB181" s="21"/>
      <c r="AC181" s="21"/>
      <c r="AD181" s="21"/>
      <c r="AE181" s="21"/>
      <c r="AF181" s="21"/>
      <c r="AG181" s="21"/>
      <c r="AH181" s="21"/>
      <c r="AI181" s="21"/>
      <c r="AJ181" s="21"/>
      <c r="AK181" s="21"/>
      <c r="AL181" s="21"/>
      <c r="AM181" s="21"/>
      <c r="AN181" s="21"/>
      <c r="AO181" s="207" t="str">
        <f t="shared" si="7"/>
        <v/>
      </c>
      <c r="AP181" s="207" t="str">
        <f t="shared" si="8"/>
        <v/>
      </c>
      <c r="AQ181" s="21"/>
      <c r="AR181" s="21"/>
      <c r="AS181" s="23"/>
    </row>
    <row r="182" spans="1:45" x14ac:dyDescent="0.35">
      <c r="A182" s="24"/>
      <c r="B182" s="9"/>
      <c r="C182" s="12"/>
      <c r="D182" s="10"/>
      <c r="E182" s="11"/>
      <c r="F182" s="11"/>
      <c r="G182" s="11"/>
      <c r="H182" s="11"/>
      <c r="I182" s="11"/>
      <c r="J182" s="11"/>
      <c r="K182" s="11"/>
      <c r="L182" s="205" t="str">
        <f t="shared" si="6"/>
        <v>Yes</v>
      </c>
      <c r="M182" s="12"/>
      <c r="N182" s="12"/>
      <c r="O182" s="233" t="str">
        <f>IF(Outcomes!M182="","",IF(AND(Outcomes!M182&lt;='County Names to hide (2)'!$D$2,IF(Outcomes!N182="",'County Names to hide (2)'!$D$2,Outcomes!N182)&gt;='County Names to hide (2)'!$C$2),"Yes","No"))</f>
        <v/>
      </c>
      <c r="P182" s="12"/>
      <c r="Q182" s="12"/>
      <c r="R182" s="12"/>
      <c r="S182" s="12"/>
      <c r="T182" s="206" t="str">
        <f>IF(Outcomes!M182="","",
   IF(AND(Outcomes!N182&lt;&gt;"",Outcomes!N182&lt;'County Names to hide'!$C$2),0,
      ROUND((MIN(IF(Outcomes!N182="", 'County Names to hide'!$D$2, Outcomes!N182),'County Names to hide'!$D$2)-Outcomes!M181)/30,1)))</f>
        <v/>
      </c>
      <c r="U182" s="206" t="str">
        <f>IF(Outcomes!C182="", "", DATEDIF(Outcomes!C182, 'County Names to hide'!$D$2, "m"))</f>
        <v/>
      </c>
      <c r="V182" s="10"/>
      <c r="W182" s="14"/>
      <c r="X182" s="13"/>
      <c r="Y182" s="13"/>
      <c r="Z182" s="13"/>
      <c r="AA182" s="13"/>
      <c r="AB182" s="13"/>
      <c r="AC182" s="13"/>
      <c r="AD182" s="13"/>
      <c r="AE182" s="13"/>
      <c r="AF182" s="13"/>
      <c r="AG182" s="13"/>
      <c r="AH182" s="13"/>
      <c r="AI182" s="13"/>
      <c r="AJ182" s="13"/>
      <c r="AK182" s="13"/>
      <c r="AL182" s="13"/>
      <c r="AM182" s="13"/>
      <c r="AN182" s="13"/>
      <c r="AO182" s="207" t="str">
        <f t="shared" si="7"/>
        <v/>
      </c>
      <c r="AP182" s="207" t="str">
        <f t="shared" si="8"/>
        <v/>
      </c>
      <c r="AQ182" s="13"/>
      <c r="AR182" s="13"/>
      <c r="AS182" s="15"/>
    </row>
    <row r="183" spans="1:45" x14ac:dyDescent="0.35">
      <c r="A183" s="16"/>
      <c r="B183" s="17"/>
      <c r="C183" s="20"/>
      <c r="D183" s="18"/>
      <c r="E183" s="19"/>
      <c r="F183" s="19"/>
      <c r="G183" s="19"/>
      <c r="H183" s="19"/>
      <c r="I183" s="19"/>
      <c r="J183" s="19"/>
      <c r="K183" s="19"/>
      <c r="L183" s="205" t="str">
        <f t="shared" si="6"/>
        <v>Yes</v>
      </c>
      <c r="M183" s="20"/>
      <c r="N183" s="20"/>
      <c r="O183" s="233" t="str">
        <f>IF(Outcomes!M183="","",IF(AND(Outcomes!M183&lt;='County Names to hide (2)'!$D$2,IF(Outcomes!N183="",'County Names to hide (2)'!$D$2,Outcomes!N183)&gt;='County Names to hide (2)'!$C$2),"Yes","No"))</f>
        <v/>
      </c>
      <c r="P183" s="20"/>
      <c r="Q183" s="20"/>
      <c r="R183" s="20"/>
      <c r="S183" s="20"/>
      <c r="T183" s="206" t="str">
        <f>IF(Outcomes!M183="","",
   IF(AND(Outcomes!N183&lt;&gt;"",Outcomes!N183&lt;'County Names to hide'!$C$2),0,
      ROUND((MIN(IF(Outcomes!N183="", 'County Names to hide'!$D$2, Outcomes!N183),'County Names to hide'!$D$2)-Outcomes!M182)/30,1)))</f>
        <v/>
      </c>
      <c r="U183" s="206" t="str">
        <f>IF(Outcomes!C183="", "", DATEDIF(Outcomes!C183, 'County Names to hide'!$D$2, "m"))</f>
        <v/>
      </c>
      <c r="V183" s="18"/>
      <c r="W183" s="22"/>
      <c r="X183" s="21"/>
      <c r="Y183" s="21"/>
      <c r="Z183" s="21"/>
      <c r="AA183" s="21"/>
      <c r="AB183" s="21"/>
      <c r="AC183" s="21"/>
      <c r="AD183" s="21"/>
      <c r="AE183" s="21"/>
      <c r="AF183" s="21"/>
      <c r="AG183" s="21"/>
      <c r="AH183" s="21"/>
      <c r="AI183" s="21"/>
      <c r="AJ183" s="21"/>
      <c r="AK183" s="21"/>
      <c r="AL183" s="21"/>
      <c r="AM183" s="21"/>
      <c r="AN183" s="21"/>
      <c r="AO183" s="207" t="str">
        <f t="shared" si="7"/>
        <v/>
      </c>
      <c r="AP183" s="207" t="str">
        <f t="shared" si="8"/>
        <v/>
      </c>
      <c r="AQ183" s="21"/>
      <c r="AR183" s="21"/>
      <c r="AS183" s="23"/>
    </row>
    <row r="184" spans="1:45" x14ac:dyDescent="0.35">
      <c r="A184" s="24"/>
      <c r="B184" s="9"/>
      <c r="C184" s="12"/>
      <c r="D184" s="10"/>
      <c r="E184" s="11"/>
      <c r="F184" s="11"/>
      <c r="G184" s="11"/>
      <c r="H184" s="11"/>
      <c r="I184" s="11"/>
      <c r="J184" s="11"/>
      <c r="K184" s="11"/>
      <c r="L184" s="205" t="str">
        <f t="shared" si="6"/>
        <v>Yes</v>
      </c>
      <c r="M184" s="12"/>
      <c r="N184" s="12"/>
      <c r="O184" s="233" t="str">
        <f>IF(Outcomes!M184="","",IF(AND(Outcomes!M184&lt;='County Names to hide (2)'!$D$2,IF(Outcomes!N184="",'County Names to hide (2)'!$D$2,Outcomes!N184)&gt;='County Names to hide (2)'!$C$2),"Yes","No"))</f>
        <v/>
      </c>
      <c r="P184" s="12"/>
      <c r="Q184" s="12"/>
      <c r="R184" s="12"/>
      <c r="S184" s="12"/>
      <c r="T184" s="206" t="str">
        <f>IF(Outcomes!M184="","",
   IF(AND(Outcomes!N184&lt;&gt;"",Outcomes!N184&lt;'County Names to hide'!$C$2),0,
      ROUND((MIN(IF(Outcomes!N184="", 'County Names to hide'!$D$2, Outcomes!N184),'County Names to hide'!$D$2)-Outcomes!M183)/30,1)))</f>
        <v/>
      </c>
      <c r="U184" s="206" t="str">
        <f>IF(Outcomes!C184="", "", DATEDIF(Outcomes!C184, 'County Names to hide'!$D$2, "m"))</f>
        <v/>
      </c>
      <c r="V184" s="10"/>
      <c r="W184" s="14"/>
      <c r="X184" s="13"/>
      <c r="Y184" s="13"/>
      <c r="Z184" s="13"/>
      <c r="AA184" s="13"/>
      <c r="AB184" s="13"/>
      <c r="AC184" s="13"/>
      <c r="AD184" s="13"/>
      <c r="AE184" s="13"/>
      <c r="AF184" s="13"/>
      <c r="AG184" s="13"/>
      <c r="AH184" s="13"/>
      <c r="AI184" s="13"/>
      <c r="AJ184" s="13"/>
      <c r="AK184" s="13"/>
      <c r="AL184" s="13"/>
      <c r="AM184" s="13"/>
      <c r="AN184" s="13"/>
      <c r="AO184" s="207" t="str">
        <f t="shared" si="7"/>
        <v/>
      </c>
      <c r="AP184" s="207" t="str">
        <f t="shared" si="8"/>
        <v/>
      </c>
      <c r="AQ184" s="13"/>
      <c r="AR184" s="13"/>
      <c r="AS184" s="15"/>
    </row>
    <row r="185" spans="1:45" x14ac:dyDescent="0.35">
      <c r="A185" s="16"/>
      <c r="B185" s="17"/>
      <c r="C185" s="20"/>
      <c r="D185" s="18"/>
      <c r="E185" s="19"/>
      <c r="F185" s="19"/>
      <c r="G185" s="19"/>
      <c r="H185" s="19"/>
      <c r="I185" s="19"/>
      <c r="J185" s="19"/>
      <c r="K185" s="19"/>
      <c r="L185" s="205" t="str">
        <f t="shared" si="6"/>
        <v>Yes</v>
      </c>
      <c r="M185" s="20"/>
      <c r="N185" s="20"/>
      <c r="O185" s="233" t="str">
        <f>IF(Outcomes!M185="","",IF(AND(Outcomes!M185&lt;='County Names to hide (2)'!$D$2,IF(Outcomes!N185="",'County Names to hide (2)'!$D$2,Outcomes!N185)&gt;='County Names to hide (2)'!$C$2),"Yes","No"))</f>
        <v/>
      </c>
      <c r="P185" s="20"/>
      <c r="Q185" s="20"/>
      <c r="R185" s="20"/>
      <c r="S185" s="20"/>
      <c r="T185" s="206" t="str">
        <f>IF(Outcomes!M185="","",
   IF(AND(Outcomes!N185&lt;&gt;"",Outcomes!N185&lt;'County Names to hide'!$C$2),0,
      ROUND((MIN(IF(Outcomes!N185="", 'County Names to hide'!$D$2, Outcomes!N185),'County Names to hide'!$D$2)-Outcomes!M184)/30,1)))</f>
        <v/>
      </c>
      <c r="U185" s="206" t="str">
        <f>IF(Outcomes!C185="", "", DATEDIF(Outcomes!C185, 'County Names to hide'!$D$2, "m"))</f>
        <v/>
      </c>
      <c r="V185" s="18"/>
      <c r="W185" s="22"/>
      <c r="X185" s="21"/>
      <c r="Y185" s="21"/>
      <c r="Z185" s="21"/>
      <c r="AA185" s="21"/>
      <c r="AB185" s="21"/>
      <c r="AC185" s="21"/>
      <c r="AD185" s="21"/>
      <c r="AE185" s="21"/>
      <c r="AF185" s="21"/>
      <c r="AG185" s="21"/>
      <c r="AH185" s="21"/>
      <c r="AI185" s="21"/>
      <c r="AJ185" s="21"/>
      <c r="AK185" s="21"/>
      <c r="AL185" s="21"/>
      <c r="AM185" s="21"/>
      <c r="AN185" s="21"/>
      <c r="AO185" s="207" t="str">
        <f t="shared" si="7"/>
        <v/>
      </c>
      <c r="AP185" s="207" t="str">
        <f t="shared" si="8"/>
        <v/>
      </c>
      <c r="AQ185" s="21"/>
      <c r="AR185" s="21"/>
      <c r="AS185" s="23"/>
    </row>
    <row r="186" spans="1:45" x14ac:dyDescent="0.35">
      <c r="A186" s="24"/>
      <c r="B186" s="9"/>
      <c r="C186" s="12"/>
      <c r="D186" s="10"/>
      <c r="E186" s="11"/>
      <c r="F186" s="11"/>
      <c r="G186" s="11"/>
      <c r="H186" s="11"/>
      <c r="I186" s="11"/>
      <c r="J186" s="11"/>
      <c r="K186" s="11"/>
      <c r="L186" s="205" t="str">
        <f t="shared" si="6"/>
        <v>Yes</v>
      </c>
      <c r="M186" s="12"/>
      <c r="N186" s="12"/>
      <c r="O186" s="233" t="str">
        <f>IF(Outcomes!M186="","",IF(AND(Outcomes!M186&lt;='County Names to hide (2)'!$D$2,IF(Outcomes!N186="",'County Names to hide (2)'!$D$2,Outcomes!N186)&gt;='County Names to hide (2)'!$C$2),"Yes","No"))</f>
        <v/>
      </c>
      <c r="P186" s="12"/>
      <c r="Q186" s="12"/>
      <c r="R186" s="12"/>
      <c r="S186" s="12"/>
      <c r="T186" s="206" t="str">
        <f>IF(Outcomes!M186="","",
   IF(AND(Outcomes!N186&lt;&gt;"",Outcomes!N186&lt;'County Names to hide'!$C$2),0,
      ROUND((MIN(IF(Outcomes!N186="", 'County Names to hide'!$D$2, Outcomes!N186),'County Names to hide'!$D$2)-Outcomes!M185)/30,1)))</f>
        <v/>
      </c>
      <c r="U186" s="206" t="str">
        <f>IF(Outcomes!C186="", "", DATEDIF(Outcomes!C186, 'County Names to hide'!$D$2, "m"))</f>
        <v/>
      </c>
      <c r="V186" s="10"/>
      <c r="W186" s="14"/>
      <c r="X186" s="13"/>
      <c r="Y186" s="13"/>
      <c r="Z186" s="13"/>
      <c r="AA186" s="13"/>
      <c r="AB186" s="13"/>
      <c r="AC186" s="13"/>
      <c r="AD186" s="13"/>
      <c r="AE186" s="13"/>
      <c r="AF186" s="13"/>
      <c r="AG186" s="13"/>
      <c r="AH186" s="13"/>
      <c r="AI186" s="13"/>
      <c r="AJ186" s="13"/>
      <c r="AK186" s="13"/>
      <c r="AL186" s="13"/>
      <c r="AM186" s="13"/>
      <c r="AN186" s="13"/>
      <c r="AO186" s="207" t="str">
        <f t="shared" si="7"/>
        <v/>
      </c>
      <c r="AP186" s="207" t="str">
        <f t="shared" si="8"/>
        <v/>
      </c>
      <c r="AQ186" s="13"/>
      <c r="AR186" s="13"/>
      <c r="AS186" s="15"/>
    </row>
    <row r="187" spans="1:45" x14ac:dyDescent="0.35">
      <c r="A187" s="16"/>
      <c r="B187" s="17"/>
      <c r="C187" s="20"/>
      <c r="D187" s="18"/>
      <c r="E187" s="19"/>
      <c r="F187" s="19"/>
      <c r="G187" s="19"/>
      <c r="H187" s="19"/>
      <c r="I187" s="19"/>
      <c r="J187" s="19"/>
      <c r="K187" s="19"/>
      <c r="L187" s="205" t="str">
        <f t="shared" si="6"/>
        <v>Yes</v>
      </c>
      <c r="M187" s="20"/>
      <c r="N187" s="20"/>
      <c r="O187" s="233" t="str">
        <f>IF(Outcomes!M187="","",IF(AND(Outcomes!M187&lt;='County Names to hide (2)'!$D$2,IF(Outcomes!N187="",'County Names to hide (2)'!$D$2,Outcomes!N187)&gt;='County Names to hide (2)'!$C$2),"Yes","No"))</f>
        <v/>
      </c>
      <c r="P187" s="20"/>
      <c r="Q187" s="20"/>
      <c r="R187" s="20"/>
      <c r="S187" s="20"/>
      <c r="T187" s="206" t="str">
        <f>IF(Outcomes!M187="","",
   IF(AND(Outcomes!N187&lt;&gt;"",Outcomes!N187&lt;'County Names to hide'!$C$2),0,
      ROUND((MIN(IF(Outcomes!N187="", 'County Names to hide'!$D$2, Outcomes!N187),'County Names to hide'!$D$2)-Outcomes!M186)/30,1)))</f>
        <v/>
      </c>
      <c r="U187" s="206" t="str">
        <f>IF(Outcomes!C187="", "", DATEDIF(Outcomes!C187, 'County Names to hide'!$D$2, "m"))</f>
        <v/>
      </c>
      <c r="V187" s="18"/>
      <c r="W187" s="22"/>
      <c r="X187" s="21"/>
      <c r="Y187" s="21"/>
      <c r="Z187" s="21"/>
      <c r="AA187" s="21"/>
      <c r="AB187" s="21"/>
      <c r="AC187" s="21"/>
      <c r="AD187" s="21"/>
      <c r="AE187" s="21"/>
      <c r="AF187" s="21"/>
      <c r="AG187" s="21"/>
      <c r="AH187" s="21"/>
      <c r="AI187" s="21"/>
      <c r="AJ187" s="21"/>
      <c r="AK187" s="21"/>
      <c r="AL187" s="21"/>
      <c r="AM187" s="21"/>
      <c r="AN187" s="21"/>
      <c r="AO187" s="207" t="str">
        <f t="shared" si="7"/>
        <v/>
      </c>
      <c r="AP187" s="207" t="str">
        <f t="shared" si="8"/>
        <v/>
      </c>
      <c r="AQ187" s="21"/>
      <c r="AR187" s="21"/>
      <c r="AS187" s="23"/>
    </row>
    <row r="188" spans="1:45" x14ac:dyDescent="0.35">
      <c r="A188" s="24"/>
      <c r="B188" s="9"/>
      <c r="C188" s="12"/>
      <c r="D188" s="10"/>
      <c r="E188" s="11"/>
      <c r="F188" s="11"/>
      <c r="G188" s="11"/>
      <c r="H188" s="11"/>
      <c r="I188" s="11"/>
      <c r="J188" s="11"/>
      <c r="K188" s="11"/>
      <c r="L188" s="205" t="str">
        <f t="shared" si="6"/>
        <v>Yes</v>
      </c>
      <c r="M188" s="12"/>
      <c r="N188" s="12"/>
      <c r="O188" s="233" t="str">
        <f>IF(Outcomes!M188="","",IF(AND(Outcomes!M188&lt;='County Names to hide (2)'!$D$2,IF(Outcomes!N188="",'County Names to hide (2)'!$D$2,Outcomes!N188)&gt;='County Names to hide (2)'!$C$2),"Yes","No"))</f>
        <v/>
      </c>
      <c r="P188" s="12"/>
      <c r="Q188" s="12"/>
      <c r="R188" s="12"/>
      <c r="S188" s="12"/>
      <c r="T188" s="206" t="str">
        <f>IF(Outcomes!M188="","",
   IF(AND(Outcomes!N188&lt;&gt;"",Outcomes!N188&lt;'County Names to hide'!$C$2),0,
      ROUND((MIN(IF(Outcomes!N188="", 'County Names to hide'!$D$2, Outcomes!N188),'County Names to hide'!$D$2)-Outcomes!M187)/30,1)))</f>
        <v/>
      </c>
      <c r="U188" s="206" t="str">
        <f>IF(Outcomes!C188="", "", DATEDIF(Outcomes!C188, 'County Names to hide'!$D$2, "m"))</f>
        <v/>
      </c>
      <c r="V188" s="10"/>
      <c r="W188" s="14"/>
      <c r="X188" s="13"/>
      <c r="Y188" s="13"/>
      <c r="Z188" s="13"/>
      <c r="AA188" s="13"/>
      <c r="AB188" s="13"/>
      <c r="AC188" s="13"/>
      <c r="AD188" s="13"/>
      <c r="AE188" s="13"/>
      <c r="AF188" s="13"/>
      <c r="AG188" s="13"/>
      <c r="AH188" s="13"/>
      <c r="AI188" s="13"/>
      <c r="AJ188" s="13"/>
      <c r="AK188" s="13"/>
      <c r="AL188" s="13"/>
      <c r="AM188" s="13"/>
      <c r="AN188" s="13"/>
      <c r="AO188" s="207" t="str">
        <f t="shared" si="7"/>
        <v/>
      </c>
      <c r="AP188" s="207" t="str">
        <f t="shared" si="8"/>
        <v/>
      </c>
      <c r="AQ188" s="13"/>
      <c r="AR188" s="13"/>
      <c r="AS188" s="15"/>
    </row>
    <row r="189" spans="1:45" x14ac:dyDescent="0.35">
      <c r="A189" s="16"/>
      <c r="B189" s="17"/>
      <c r="C189" s="20"/>
      <c r="D189" s="18"/>
      <c r="E189" s="19"/>
      <c r="F189" s="19"/>
      <c r="G189" s="19"/>
      <c r="H189" s="19"/>
      <c r="I189" s="19"/>
      <c r="J189" s="19"/>
      <c r="K189" s="19"/>
      <c r="L189" s="205" t="str">
        <f t="shared" si="6"/>
        <v>Yes</v>
      </c>
      <c r="M189" s="20"/>
      <c r="N189" s="20"/>
      <c r="O189" s="233" t="str">
        <f>IF(Outcomes!M189="","",IF(AND(Outcomes!M189&lt;='County Names to hide (2)'!$D$2,IF(Outcomes!N189="",'County Names to hide (2)'!$D$2,Outcomes!N189)&gt;='County Names to hide (2)'!$C$2),"Yes","No"))</f>
        <v/>
      </c>
      <c r="P189" s="20"/>
      <c r="Q189" s="20"/>
      <c r="R189" s="20"/>
      <c r="S189" s="20"/>
      <c r="T189" s="206" t="str">
        <f>IF(Outcomes!M189="","",
   IF(AND(Outcomes!N189&lt;&gt;"",Outcomes!N189&lt;'County Names to hide'!$C$2),0,
      ROUND((MIN(IF(Outcomes!N189="", 'County Names to hide'!$D$2, Outcomes!N189),'County Names to hide'!$D$2)-Outcomes!M188)/30,1)))</f>
        <v/>
      </c>
      <c r="U189" s="206" t="str">
        <f>IF(Outcomes!C189="", "", DATEDIF(Outcomes!C189, 'County Names to hide'!$D$2, "m"))</f>
        <v/>
      </c>
      <c r="V189" s="18"/>
      <c r="W189" s="22"/>
      <c r="X189" s="21"/>
      <c r="Y189" s="21"/>
      <c r="Z189" s="21"/>
      <c r="AA189" s="21"/>
      <c r="AB189" s="21"/>
      <c r="AC189" s="21"/>
      <c r="AD189" s="21"/>
      <c r="AE189" s="21"/>
      <c r="AF189" s="21"/>
      <c r="AG189" s="21"/>
      <c r="AH189" s="21"/>
      <c r="AI189" s="21"/>
      <c r="AJ189" s="21"/>
      <c r="AK189" s="21"/>
      <c r="AL189" s="21"/>
      <c r="AM189" s="21"/>
      <c r="AN189" s="21"/>
      <c r="AO189" s="207" t="str">
        <f t="shared" si="7"/>
        <v/>
      </c>
      <c r="AP189" s="207" t="str">
        <f t="shared" si="8"/>
        <v/>
      </c>
      <c r="AQ189" s="21"/>
      <c r="AR189" s="21"/>
      <c r="AS189" s="23"/>
    </row>
    <row r="190" spans="1:45" x14ac:dyDescent="0.35">
      <c r="A190" s="24"/>
      <c r="B190" s="9"/>
      <c r="C190" s="12"/>
      <c r="D190" s="10"/>
      <c r="E190" s="11"/>
      <c r="F190" s="11"/>
      <c r="G190" s="11"/>
      <c r="H190" s="11"/>
      <c r="I190" s="11"/>
      <c r="J190" s="11"/>
      <c r="K190" s="11"/>
      <c r="L190" s="205" t="str">
        <f t="shared" si="6"/>
        <v>Yes</v>
      </c>
      <c r="M190" s="12"/>
      <c r="N190" s="12"/>
      <c r="O190" s="233" t="str">
        <f>IF(Outcomes!M190="","",IF(AND(Outcomes!M190&lt;='County Names to hide (2)'!$D$2,IF(Outcomes!N190="",'County Names to hide (2)'!$D$2,Outcomes!N190)&gt;='County Names to hide (2)'!$C$2),"Yes","No"))</f>
        <v/>
      </c>
      <c r="P190" s="12"/>
      <c r="Q190" s="12"/>
      <c r="R190" s="12"/>
      <c r="S190" s="12"/>
      <c r="T190" s="206" t="str">
        <f>IF(Outcomes!M190="","",
   IF(AND(Outcomes!N190&lt;&gt;"",Outcomes!N190&lt;'County Names to hide'!$C$2),0,
      ROUND((MIN(IF(Outcomes!N190="", 'County Names to hide'!$D$2, Outcomes!N190),'County Names to hide'!$D$2)-Outcomes!M189)/30,1)))</f>
        <v/>
      </c>
      <c r="U190" s="206" t="str">
        <f>IF(Outcomes!C190="", "", DATEDIF(Outcomes!C190, 'County Names to hide'!$D$2, "m"))</f>
        <v/>
      </c>
      <c r="V190" s="10"/>
      <c r="W190" s="14"/>
      <c r="X190" s="13"/>
      <c r="Y190" s="13"/>
      <c r="Z190" s="13"/>
      <c r="AA190" s="13"/>
      <c r="AB190" s="13"/>
      <c r="AC190" s="13"/>
      <c r="AD190" s="13"/>
      <c r="AE190" s="13"/>
      <c r="AF190" s="13"/>
      <c r="AG190" s="13"/>
      <c r="AH190" s="13"/>
      <c r="AI190" s="13"/>
      <c r="AJ190" s="13"/>
      <c r="AK190" s="13"/>
      <c r="AL190" s="13"/>
      <c r="AM190" s="13"/>
      <c r="AN190" s="13"/>
      <c r="AO190" s="207" t="str">
        <f t="shared" si="7"/>
        <v/>
      </c>
      <c r="AP190" s="207" t="str">
        <f t="shared" si="8"/>
        <v/>
      </c>
      <c r="AQ190" s="13"/>
      <c r="AR190" s="13"/>
      <c r="AS190" s="15"/>
    </row>
    <row r="191" spans="1:45" x14ac:dyDescent="0.35">
      <c r="A191" s="16"/>
      <c r="B191" s="17"/>
      <c r="C191" s="20"/>
      <c r="D191" s="18"/>
      <c r="E191" s="19"/>
      <c r="F191" s="19"/>
      <c r="G191" s="19"/>
      <c r="H191" s="19"/>
      <c r="I191" s="19"/>
      <c r="J191" s="19"/>
      <c r="K191" s="19"/>
      <c r="L191" s="205" t="str">
        <f t="shared" si="6"/>
        <v>Yes</v>
      </c>
      <c r="M191" s="20"/>
      <c r="N191" s="20"/>
      <c r="O191" s="233" t="str">
        <f>IF(Outcomes!M191="","",IF(AND(Outcomes!M191&lt;='County Names to hide (2)'!$D$2,IF(Outcomes!N191="",'County Names to hide (2)'!$D$2,Outcomes!N191)&gt;='County Names to hide (2)'!$C$2),"Yes","No"))</f>
        <v/>
      </c>
      <c r="P191" s="20"/>
      <c r="Q191" s="20"/>
      <c r="R191" s="20"/>
      <c r="S191" s="20"/>
      <c r="T191" s="206" t="str">
        <f>IF(Outcomes!M191="","",
   IF(AND(Outcomes!N191&lt;&gt;"",Outcomes!N191&lt;'County Names to hide'!$C$2),0,
      ROUND((MIN(IF(Outcomes!N191="", 'County Names to hide'!$D$2, Outcomes!N191),'County Names to hide'!$D$2)-Outcomes!M190)/30,1)))</f>
        <v/>
      </c>
      <c r="U191" s="206" t="str">
        <f>IF(Outcomes!C191="", "", DATEDIF(Outcomes!C191, 'County Names to hide'!$D$2, "m"))</f>
        <v/>
      </c>
      <c r="V191" s="18"/>
      <c r="W191" s="22"/>
      <c r="X191" s="21"/>
      <c r="Y191" s="21"/>
      <c r="Z191" s="21"/>
      <c r="AA191" s="21"/>
      <c r="AB191" s="21"/>
      <c r="AC191" s="21"/>
      <c r="AD191" s="21"/>
      <c r="AE191" s="21"/>
      <c r="AF191" s="21"/>
      <c r="AG191" s="21"/>
      <c r="AH191" s="21"/>
      <c r="AI191" s="21"/>
      <c r="AJ191" s="21"/>
      <c r="AK191" s="21"/>
      <c r="AL191" s="21"/>
      <c r="AM191" s="21"/>
      <c r="AN191" s="21"/>
      <c r="AO191" s="207" t="str">
        <f t="shared" si="7"/>
        <v/>
      </c>
      <c r="AP191" s="207" t="str">
        <f t="shared" si="8"/>
        <v/>
      </c>
      <c r="AQ191" s="21"/>
      <c r="AR191" s="21"/>
      <c r="AS191" s="23"/>
    </row>
    <row r="192" spans="1:45" x14ac:dyDescent="0.35">
      <c r="A192" s="24"/>
      <c r="B192" s="9"/>
      <c r="C192" s="12"/>
      <c r="D192" s="10"/>
      <c r="E192" s="11"/>
      <c r="F192" s="11"/>
      <c r="G192" s="11"/>
      <c r="H192" s="11"/>
      <c r="I192" s="11"/>
      <c r="J192" s="11"/>
      <c r="K192" s="11"/>
      <c r="L192" s="205" t="str">
        <f t="shared" si="6"/>
        <v>Yes</v>
      </c>
      <c r="M192" s="12"/>
      <c r="N192" s="12"/>
      <c r="O192" s="233" t="str">
        <f>IF(Outcomes!M192="","",IF(AND(Outcomes!M192&lt;='County Names to hide (2)'!$D$2,IF(Outcomes!N192="",'County Names to hide (2)'!$D$2,Outcomes!N192)&gt;='County Names to hide (2)'!$C$2),"Yes","No"))</f>
        <v/>
      </c>
      <c r="P192" s="12"/>
      <c r="Q192" s="12"/>
      <c r="R192" s="12"/>
      <c r="S192" s="12"/>
      <c r="T192" s="206" t="str">
        <f>IF(Outcomes!M192="","",
   IF(AND(Outcomes!N192&lt;&gt;"",Outcomes!N192&lt;'County Names to hide'!$C$2),0,
      ROUND((MIN(IF(Outcomes!N192="", 'County Names to hide'!$D$2, Outcomes!N192),'County Names to hide'!$D$2)-Outcomes!M191)/30,1)))</f>
        <v/>
      </c>
      <c r="U192" s="206" t="str">
        <f>IF(Outcomes!C192="", "", DATEDIF(Outcomes!C192, 'County Names to hide'!$D$2, "m"))</f>
        <v/>
      </c>
      <c r="V192" s="10"/>
      <c r="W192" s="14"/>
      <c r="X192" s="13"/>
      <c r="Y192" s="13"/>
      <c r="Z192" s="13"/>
      <c r="AA192" s="13"/>
      <c r="AB192" s="13"/>
      <c r="AC192" s="13"/>
      <c r="AD192" s="13"/>
      <c r="AE192" s="13"/>
      <c r="AF192" s="13"/>
      <c r="AG192" s="13"/>
      <c r="AH192" s="13"/>
      <c r="AI192" s="13"/>
      <c r="AJ192" s="13"/>
      <c r="AK192" s="13"/>
      <c r="AL192" s="13"/>
      <c r="AM192" s="13"/>
      <c r="AN192" s="13"/>
      <c r="AO192" s="207" t="str">
        <f t="shared" si="7"/>
        <v/>
      </c>
      <c r="AP192" s="207" t="str">
        <f t="shared" si="8"/>
        <v/>
      </c>
      <c r="AQ192" s="13"/>
      <c r="AR192" s="13"/>
      <c r="AS192" s="15"/>
    </row>
    <row r="193" spans="1:45" x14ac:dyDescent="0.35">
      <c r="A193" s="16"/>
      <c r="B193" s="17"/>
      <c r="C193" s="20"/>
      <c r="D193" s="18"/>
      <c r="E193" s="19"/>
      <c r="F193" s="19"/>
      <c r="G193" s="19"/>
      <c r="H193" s="19"/>
      <c r="I193" s="19"/>
      <c r="J193" s="19"/>
      <c r="K193" s="19"/>
      <c r="L193" s="205" t="str">
        <f t="shared" si="6"/>
        <v>Yes</v>
      </c>
      <c r="M193" s="20"/>
      <c r="N193" s="20"/>
      <c r="O193" s="233" t="str">
        <f>IF(Outcomes!M193="","",IF(AND(Outcomes!M193&lt;='County Names to hide (2)'!$D$2,IF(Outcomes!N193="",'County Names to hide (2)'!$D$2,Outcomes!N193)&gt;='County Names to hide (2)'!$C$2),"Yes","No"))</f>
        <v/>
      </c>
      <c r="P193" s="20"/>
      <c r="Q193" s="20"/>
      <c r="R193" s="20"/>
      <c r="S193" s="20"/>
      <c r="T193" s="206" t="str">
        <f>IF(Outcomes!M193="","",
   IF(AND(Outcomes!N193&lt;&gt;"",Outcomes!N193&lt;'County Names to hide'!$C$2),0,
      ROUND((MIN(IF(Outcomes!N193="", 'County Names to hide'!$D$2, Outcomes!N193),'County Names to hide'!$D$2)-Outcomes!M192)/30,1)))</f>
        <v/>
      </c>
      <c r="U193" s="206" t="str">
        <f>IF(Outcomes!C193="", "", DATEDIF(Outcomes!C193, 'County Names to hide'!$D$2, "m"))</f>
        <v/>
      </c>
      <c r="V193" s="18"/>
      <c r="W193" s="22"/>
      <c r="X193" s="21"/>
      <c r="Y193" s="21"/>
      <c r="Z193" s="21"/>
      <c r="AA193" s="21"/>
      <c r="AB193" s="21"/>
      <c r="AC193" s="21"/>
      <c r="AD193" s="21"/>
      <c r="AE193" s="21"/>
      <c r="AF193" s="21"/>
      <c r="AG193" s="21"/>
      <c r="AH193" s="21"/>
      <c r="AI193" s="21"/>
      <c r="AJ193" s="21"/>
      <c r="AK193" s="21"/>
      <c r="AL193" s="21"/>
      <c r="AM193" s="21"/>
      <c r="AN193" s="21"/>
      <c r="AO193" s="207" t="str">
        <f t="shared" si="7"/>
        <v/>
      </c>
      <c r="AP193" s="207" t="str">
        <f t="shared" si="8"/>
        <v/>
      </c>
      <c r="AQ193" s="21"/>
      <c r="AR193" s="21"/>
      <c r="AS193" s="23"/>
    </row>
    <row r="194" spans="1:45" x14ac:dyDescent="0.35">
      <c r="A194" s="24"/>
      <c r="B194" s="9"/>
      <c r="C194" s="12"/>
      <c r="D194" s="10"/>
      <c r="E194" s="11"/>
      <c r="F194" s="11"/>
      <c r="G194" s="11"/>
      <c r="H194" s="11"/>
      <c r="I194" s="11"/>
      <c r="J194" s="11"/>
      <c r="K194" s="11"/>
      <c r="L194" s="205" t="str">
        <f t="shared" si="6"/>
        <v>Yes</v>
      </c>
      <c r="M194" s="12"/>
      <c r="N194" s="12"/>
      <c r="O194" s="233" t="str">
        <f>IF(Outcomes!M194="","",IF(AND(Outcomes!M194&lt;='County Names to hide (2)'!$D$2,IF(Outcomes!N194="",'County Names to hide (2)'!$D$2,Outcomes!N194)&gt;='County Names to hide (2)'!$C$2),"Yes","No"))</f>
        <v/>
      </c>
      <c r="P194" s="12"/>
      <c r="Q194" s="12"/>
      <c r="R194" s="12"/>
      <c r="S194" s="12"/>
      <c r="T194" s="206" t="str">
        <f>IF(Outcomes!M194="","",
   IF(AND(Outcomes!N194&lt;&gt;"",Outcomes!N194&lt;'County Names to hide'!$C$2),0,
      ROUND((MIN(IF(Outcomes!N194="", 'County Names to hide'!$D$2, Outcomes!N194),'County Names to hide'!$D$2)-Outcomes!M193)/30,1)))</f>
        <v/>
      </c>
      <c r="U194" s="206" t="str">
        <f>IF(Outcomes!C194="", "", DATEDIF(Outcomes!C194, 'County Names to hide'!$D$2, "m"))</f>
        <v/>
      </c>
      <c r="V194" s="10"/>
      <c r="W194" s="14"/>
      <c r="X194" s="13"/>
      <c r="Y194" s="13"/>
      <c r="Z194" s="13"/>
      <c r="AA194" s="13"/>
      <c r="AB194" s="13"/>
      <c r="AC194" s="13"/>
      <c r="AD194" s="13"/>
      <c r="AE194" s="13"/>
      <c r="AF194" s="13"/>
      <c r="AG194" s="13"/>
      <c r="AH194" s="13"/>
      <c r="AI194" s="13"/>
      <c r="AJ194" s="13"/>
      <c r="AK194" s="13"/>
      <c r="AL194" s="13"/>
      <c r="AM194" s="13"/>
      <c r="AN194" s="13"/>
      <c r="AO194" s="207" t="str">
        <f t="shared" si="7"/>
        <v/>
      </c>
      <c r="AP194" s="207" t="str">
        <f t="shared" si="8"/>
        <v/>
      </c>
      <c r="AQ194" s="13"/>
      <c r="AR194" s="13"/>
      <c r="AS194" s="15"/>
    </row>
    <row r="195" spans="1:45" x14ac:dyDescent="0.35">
      <c r="A195" s="16"/>
      <c r="B195" s="17"/>
      <c r="C195" s="20"/>
      <c r="D195" s="18"/>
      <c r="E195" s="19"/>
      <c r="F195" s="19"/>
      <c r="G195" s="19"/>
      <c r="H195" s="19"/>
      <c r="I195" s="19"/>
      <c r="J195" s="19"/>
      <c r="K195" s="19"/>
      <c r="L195" s="205" t="str">
        <f t="shared" si="6"/>
        <v>Yes</v>
      </c>
      <c r="M195" s="20"/>
      <c r="N195" s="20"/>
      <c r="O195" s="233" t="str">
        <f>IF(Outcomes!M195="","",IF(AND(Outcomes!M195&lt;='County Names to hide (2)'!$D$2,IF(Outcomes!N195="",'County Names to hide (2)'!$D$2,Outcomes!N195)&gt;='County Names to hide (2)'!$C$2),"Yes","No"))</f>
        <v/>
      </c>
      <c r="P195" s="20"/>
      <c r="Q195" s="20"/>
      <c r="R195" s="20"/>
      <c r="S195" s="20"/>
      <c r="T195" s="206" t="str">
        <f>IF(Outcomes!M195="","",
   IF(AND(Outcomes!N195&lt;&gt;"",Outcomes!N195&lt;'County Names to hide'!$C$2),0,
      ROUND((MIN(IF(Outcomes!N195="", 'County Names to hide'!$D$2, Outcomes!N195),'County Names to hide'!$D$2)-Outcomes!M194)/30,1)))</f>
        <v/>
      </c>
      <c r="U195" s="206" t="str">
        <f>IF(Outcomes!C195="", "", DATEDIF(Outcomes!C195, 'County Names to hide'!$D$2, "m"))</f>
        <v/>
      </c>
      <c r="V195" s="18"/>
      <c r="W195" s="22"/>
      <c r="X195" s="21"/>
      <c r="Y195" s="21"/>
      <c r="Z195" s="21"/>
      <c r="AA195" s="21"/>
      <c r="AB195" s="21"/>
      <c r="AC195" s="21"/>
      <c r="AD195" s="21"/>
      <c r="AE195" s="21"/>
      <c r="AF195" s="21"/>
      <c r="AG195" s="21"/>
      <c r="AH195" s="21"/>
      <c r="AI195" s="21"/>
      <c r="AJ195" s="21"/>
      <c r="AK195" s="21"/>
      <c r="AL195" s="21"/>
      <c r="AM195" s="21"/>
      <c r="AN195" s="21"/>
      <c r="AO195" s="207" t="str">
        <f t="shared" si="7"/>
        <v/>
      </c>
      <c r="AP195" s="207" t="str">
        <f t="shared" si="8"/>
        <v/>
      </c>
      <c r="AQ195" s="21"/>
      <c r="AR195" s="21"/>
      <c r="AS195" s="23"/>
    </row>
    <row r="196" spans="1:45" x14ac:dyDescent="0.35">
      <c r="A196" s="24"/>
      <c r="B196" s="9"/>
      <c r="C196" s="12"/>
      <c r="D196" s="10"/>
      <c r="E196" s="11"/>
      <c r="F196" s="11"/>
      <c r="G196" s="11"/>
      <c r="H196" s="11"/>
      <c r="I196" s="11"/>
      <c r="J196" s="11"/>
      <c r="K196" s="11"/>
      <c r="L196" s="205" t="str">
        <f t="shared" si="6"/>
        <v>Yes</v>
      </c>
      <c r="M196" s="12"/>
      <c r="N196" s="12"/>
      <c r="O196" s="233" t="str">
        <f>IF(Outcomes!M196="","",IF(AND(Outcomes!M196&lt;='County Names to hide (2)'!$D$2,IF(Outcomes!N196="",'County Names to hide (2)'!$D$2,Outcomes!N196)&gt;='County Names to hide (2)'!$C$2),"Yes","No"))</f>
        <v/>
      </c>
      <c r="P196" s="12"/>
      <c r="Q196" s="12"/>
      <c r="R196" s="12"/>
      <c r="S196" s="12"/>
      <c r="T196" s="206" t="str">
        <f>IF(Outcomes!M196="","",
   IF(AND(Outcomes!N196&lt;&gt;"",Outcomes!N196&lt;'County Names to hide'!$C$2),0,
      ROUND((MIN(IF(Outcomes!N196="", 'County Names to hide'!$D$2, Outcomes!N196),'County Names to hide'!$D$2)-Outcomes!M195)/30,1)))</f>
        <v/>
      </c>
      <c r="U196" s="206" t="str">
        <f>IF(Outcomes!C196="", "", DATEDIF(Outcomes!C196, 'County Names to hide'!$D$2, "m"))</f>
        <v/>
      </c>
      <c r="V196" s="10"/>
      <c r="W196" s="14"/>
      <c r="X196" s="13"/>
      <c r="Y196" s="13"/>
      <c r="Z196" s="13"/>
      <c r="AA196" s="13"/>
      <c r="AB196" s="13"/>
      <c r="AC196" s="13"/>
      <c r="AD196" s="13"/>
      <c r="AE196" s="13"/>
      <c r="AF196" s="13"/>
      <c r="AG196" s="13"/>
      <c r="AH196" s="13"/>
      <c r="AI196" s="13"/>
      <c r="AJ196" s="13"/>
      <c r="AK196" s="13"/>
      <c r="AL196" s="13"/>
      <c r="AM196" s="13"/>
      <c r="AN196" s="13"/>
      <c r="AO196" s="207" t="str">
        <f t="shared" si="7"/>
        <v/>
      </c>
      <c r="AP196" s="207" t="str">
        <f t="shared" si="8"/>
        <v/>
      </c>
      <c r="AQ196" s="13"/>
      <c r="AR196" s="13"/>
      <c r="AS196" s="15"/>
    </row>
    <row r="197" spans="1:45" x14ac:dyDescent="0.35">
      <c r="A197" s="16"/>
      <c r="B197" s="17"/>
      <c r="C197" s="20"/>
      <c r="D197" s="18"/>
      <c r="E197" s="19"/>
      <c r="F197" s="19"/>
      <c r="G197" s="19"/>
      <c r="H197" s="19"/>
      <c r="I197" s="19"/>
      <c r="J197" s="19"/>
      <c r="K197" s="19"/>
      <c r="L197" s="205" t="str">
        <f t="shared" si="6"/>
        <v>Yes</v>
      </c>
      <c r="M197" s="20"/>
      <c r="N197" s="20"/>
      <c r="O197" s="233" t="str">
        <f>IF(Outcomes!M197="","",IF(AND(Outcomes!M197&lt;='County Names to hide (2)'!$D$2,IF(Outcomes!N197="",'County Names to hide (2)'!$D$2,Outcomes!N197)&gt;='County Names to hide (2)'!$C$2),"Yes","No"))</f>
        <v/>
      </c>
      <c r="P197" s="20"/>
      <c r="Q197" s="20"/>
      <c r="R197" s="20"/>
      <c r="S197" s="20"/>
      <c r="T197" s="206" t="str">
        <f>IF(Outcomes!M197="","",
   IF(AND(Outcomes!N197&lt;&gt;"",Outcomes!N197&lt;'County Names to hide'!$C$2),0,
      ROUND((MIN(IF(Outcomes!N197="", 'County Names to hide'!$D$2, Outcomes!N197),'County Names to hide'!$D$2)-Outcomes!M196)/30,1)))</f>
        <v/>
      </c>
      <c r="U197" s="206" t="str">
        <f>IF(Outcomes!C197="", "", DATEDIF(Outcomes!C197, 'County Names to hide'!$D$2, "m"))</f>
        <v/>
      </c>
      <c r="V197" s="18"/>
      <c r="W197" s="22"/>
      <c r="X197" s="21"/>
      <c r="Y197" s="21"/>
      <c r="Z197" s="21"/>
      <c r="AA197" s="21"/>
      <c r="AB197" s="21"/>
      <c r="AC197" s="21"/>
      <c r="AD197" s="21"/>
      <c r="AE197" s="21"/>
      <c r="AF197" s="21"/>
      <c r="AG197" s="21"/>
      <c r="AH197" s="21"/>
      <c r="AI197" s="21"/>
      <c r="AJ197" s="21"/>
      <c r="AK197" s="21"/>
      <c r="AL197" s="21"/>
      <c r="AM197" s="21"/>
      <c r="AN197" s="21"/>
      <c r="AO197" s="207" t="str">
        <f t="shared" si="7"/>
        <v/>
      </c>
      <c r="AP197" s="207" t="str">
        <f t="shared" si="8"/>
        <v/>
      </c>
      <c r="AQ197" s="21"/>
      <c r="AR197" s="21"/>
      <c r="AS197" s="23"/>
    </row>
    <row r="198" spans="1:45" x14ac:dyDescent="0.35">
      <c r="A198" s="24"/>
      <c r="B198" s="9"/>
      <c r="C198" s="12"/>
      <c r="D198" s="10"/>
      <c r="E198" s="11"/>
      <c r="F198" s="11"/>
      <c r="G198" s="11"/>
      <c r="H198" s="11"/>
      <c r="I198" s="11"/>
      <c r="J198" s="11"/>
      <c r="K198" s="11"/>
      <c r="L198" s="205" t="str">
        <f t="shared" ref="L198:L261" si="9">IF(COUNTIF(F198:K198, "Yes")&gt;0, "No", "Yes")</f>
        <v>Yes</v>
      </c>
      <c r="M198" s="12"/>
      <c r="N198" s="12"/>
      <c r="O198" s="233" t="str">
        <f>IF(Outcomes!M198="","",IF(AND(Outcomes!M198&lt;='County Names to hide (2)'!$D$2,IF(Outcomes!N198="",'County Names to hide (2)'!$D$2,Outcomes!N198)&gt;='County Names to hide (2)'!$C$2),"Yes","No"))</f>
        <v/>
      </c>
      <c r="P198" s="12"/>
      <c r="Q198" s="12"/>
      <c r="R198" s="12"/>
      <c r="S198" s="12"/>
      <c r="T198" s="206" t="str">
        <f>IF(Outcomes!M198="","",
   IF(AND(Outcomes!N198&lt;&gt;"",Outcomes!N198&lt;'County Names to hide'!$C$2),0,
      ROUND((MIN(IF(Outcomes!N198="", 'County Names to hide'!$D$2, Outcomes!N198),'County Names to hide'!$D$2)-Outcomes!M197)/30,1)))</f>
        <v/>
      </c>
      <c r="U198" s="206" t="str">
        <f>IF(Outcomes!C198="", "", DATEDIF(Outcomes!C198, 'County Names to hide'!$D$2, "m"))</f>
        <v/>
      </c>
      <c r="V198" s="10"/>
      <c r="W198" s="14"/>
      <c r="X198" s="13"/>
      <c r="Y198" s="13"/>
      <c r="Z198" s="13"/>
      <c r="AA198" s="13"/>
      <c r="AB198" s="13"/>
      <c r="AC198" s="13"/>
      <c r="AD198" s="13"/>
      <c r="AE198" s="13"/>
      <c r="AF198" s="13"/>
      <c r="AG198" s="13"/>
      <c r="AH198" s="13"/>
      <c r="AI198" s="13"/>
      <c r="AJ198" s="13"/>
      <c r="AK198" s="13"/>
      <c r="AL198" s="13"/>
      <c r="AM198" s="13"/>
      <c r="AN198" s="13"/>
      <c r="AO198" s="207" t="str">
        <f t="shared" ref="AO198:AO261" si="10">IF(U198="", "",
 IF(U198&lt;=4, "",
  _xlfn.LET(
   _xlpm.missing, _xlfn.TEXTJOIN(", ", TRUE,
     IF(U198&gt;=5, IF(AC198&lt;&gt;"Yes", "Missing 4mo", ""), ""),
     IF(U198&gt;=12, IF(AF198&lt;&gt;"Yes", "Missing 10mo", ""), ""),
     IF(U198&gt;=19, IF(AI198&lt;&gt;"Yes", "Missing 18mo", ""), ""),
     IF(U198&gt;=25, IF(AL194&lt;&gt;"Yes", "Missing 24mo", ""), "")
   ),
   IF(_xlpm.missing="", "Up to Date", _xlpm.missing)
  )
 )
)</f>
        <v/>
      </c>
      <c r="AP198" s="207" t="str">
        <f t="shared" ref="AP198:AP261" si="11">IF(T198="", "", IF(T198&gt;=3, "yes", "no"))</f>
        <v/>
      </c>
      <c r="AQ198" s="13"/>
      <c r="AR198" s="13"/>
      <c r="AS198" s="15"/>
    </row>
    <row r="199" spans="1:45" ht="15" thickBot="1" x14ac:dyDescent="0.4">
      <c r="A199" s="16"/>
      <c r="B199" s="17"/>
      <c r="C199" s="20"/>
      <c r="D199" s="18"/>
      <c r="E199" s="19"/>
      <c r="F199" s="19"/>
      <c r="G199" s="19"/>
      <c r="H199" s="19"/>
      <c r="I199" s="19"/>
      <c r="J199" s="19"/>
      <c r="K199" s="19"/>
      <c r="L199" s="205" t="str">
        <f t="shared" si="9"/>
        <v>Yes</v>
      </c>
      <c r="M199" s="20"/>
      <c r="N199" s="20"/>
      <c r="O199" s="233" t="str">
        <f>IF(Outcomes!M199="","",IF(AND(Outcomes!M199&lt;='County Names to hide (2)'!$D$2,IF(Outcomes!N199="",'County Names to hide (2)'!$D$2,Outcomes!N199)&gt;='County Names to hide (2)'!$C$2),"Yes","No"))</f>
        <v/>
      </c>
      <c r="P199" s="20"/>
      <c r="Q199" s="20"/>
      <c r="R199" s="20"/>
      <c r="S199" s="20"/>
      <c r="T199" s="206" t="str">
        <f>IF(Outcomes!M199="","",
   IF(AND(Outcomes!N199&lt;&gt;"",Outcomes!N199&lt;'County Names to hide'!$C$2),0,
      ROUND((MIN(IF(Outcomes!N199="", 'County Names to hide'!$D$2, Outcomes!N199),'County Names to hide'!$D$2)-Outcomes!M198)/30,1)))</f>
        <v/>
      </c>
      <c r="U199" s="206" t="str">
        <f>IF(Outcomes!C199="", "", DATEDIF(Outcomes!C199, 'County Names to hide'!$D$2, "m"))</f>
        <v/>
      </c>
      <c r="V199" s="18"/>
      <c r="W199" s="22"/>
      <c r="X199" s="21"/>
      <c r="Y199" s="21"/>
      <c r="Z199" s="21"/>
      <c r="AA199" s="21"/>
      <c r="AB199" s="21"/>
      <c r="AC199" s="21"/>
      <c r="AD199" s="21"/>
      <c r="AE199" s="21"/>
      <c r="AF199" s="21"/>
      <c r="AG199" s="21"/>
      <c r="AH199" s="21"/>
      <c r="AI199" s="21"/>
      <c r="AJ199" s="21"/>
      <c r="AK199" s="21"/>
      <c r="AL199" s="21"/>
      <c r="AM199" s="21"/>
      <c r="AN199" s="21"/>
      <c r="AO199" s="207" t="str">
        <f t="shared" si="10"/>
        <v/>
      </c>
      <c r="AP199" s="207" t="str">
        <f t="shared" si="11"/>
        <v/>
      </c>
      <c r="AQ199" s="21"/>
      <c r="AR199" s="21"/>
      <c r="AS199" s="23"/>
    </row>
    <row r="200" spans="1:45" x14ac:dyDescent="0.35">
      <c r="A200" s="25"/>
      <c r="B200" s="26"/>
      <c r="C200" s="27"/>
      <c r="D200" s="26"/>
      <c r="E200" s="26"/>
      <c r="F200" s="26"/>
      <c r="G200" s="26"/>
      <c r="H200" s="26"/>
      <c r="I200" s="26"/>
      <c r="J200" s="26"/>
      <c r="K200" s="26"/>
      <c r="L200" s="208" t="str">
        <f t="shared" si="9"/>
        <v>Yes</v>
      </c>
      <c r="M200" s="27"/>
      <c r="N200" s="27"/>
      <c r="O200" s="233" t="str">
        <f>IF(Outcomes!M200="","",IF(AND(Outcomes!M200&lt;='County Names to hide (2)'!$D$2,IF(Outcomes!N200="",'County Names to hide (2)'!$D$2,Outcomes!N200)&gt;='County Names to hide (2)'!$C$2),"Yes","No"))</f>
        <v/>
      </c>
      <c r="P200" s="27"/>
      <c r="Q200" s="27"/>
      <c r="R200" s="27"/>
      <c r="S200" s="27"/>
      <c r="T200" s="206" t="str">
        <f>IF(Outcomes!M200="","",
   IF(AND(Outcomes!N200&lt;&gt;"",Outcomes!N200&lt;'County Names to hide'!$C$2),0,
      ROUND((MIN(IF(Outcomes!N200="", 'County Names to hide'!$D$2, Outcomes!N200),'County Names to hide'!$D$2)-Outcomes!M199)/30,1)))</f>
        <v/>
      </c>
      <c r="U200" s="209" t="str">
        <f>IF(Outcomes!C200="", "", DATEDIF(Outcomes!C200, 'County Names to hide'!$D$2, "m"))</f>
        <v/>
      </c>
      <c r="V200" s="26"/>
      <c r="W200" s="11"/>
      <c r="X200" s="11"/>
      <c r="Y200" s="11"/>
      <c r="Z200" s="11"/>
      <c r="AA200" s="11"/>
      <c r="AB200" s="11"/>
      <c r="AC200" s="11"/>
      <c r="AD200" s="11"/>
      <c r="AE200" s="11"/>
      <c r="AF200" s="11"/>
      <c r="AG200" s="11"/>
      <c r="AH200" s="11"/>
      <c r="AI200" s="11"/>
      <c r="AJ200" s="11"/>
      <c r="AK200" s="11"/>
      <c r="AL200" s="11"/>
      <c r="AM200" s="11"/>
      <c r="AN200" s="11"/>
      <c r="AO200" s="205" t="str">
        <f t="shared" si="10"/>
        <v/>
      </c>
      <c r="AP200" s="205" t="str">
        <f t="shared" si="11"/>
        <v/>
      </c>
      <c r="AQ200" s="11"/>
      <c r="AR200" s="11"/>
      <c r="AS200" s="11"/>
    </row>
    <row r="201" spans="1:45" x14ac:dyDescent="0.35">
      <c r="A201" s="28"/>
      <c r="B201" s="4"/>
      <c r="C201" s="29"/>
      <c r="D201" s="4"/>
      <c r="E201" s="4"/>
      <c r="F201" s="4"/>
      <c r="G201" s="4"/>
      <c r="H201" s="4"/>
      <c r="I201" s="4"/>
      <c r="J201" s="4"/>
      <c r="K201" s="4"/>
      <c r="L201" s="210" t="str">
        <f t="shared" si="9"/>
        <v>Yes</v>
      </c>
      <c r="M201" s="29"/>
      <c r="N201" s="29"/>
      <c r="O201" s="233" t="str">
        <f>IF(Outcomes!M201="","",IF(AND(Outcomes!M201&lt;='County Names to hide (2)'!$D$2,IF(Outcomes!N201="",'County Names to hide (2)'!$D$2,Outcomes!N201)&gt;='County Names to hide (2)'!$C$2),"Yes","No"))</f>
        <v/>
      </c>
      <c r="P201" s="29"/>
      <c r="Q201" s="29"/>
      <c r="R201" s="29"/>
      <c r="S201" s="29"/>
      <c r="T201" s="206" t="str">
        <f>IF(Outcomes!M201="","",
   IF(AND(Outcomes!N201&lt;&gt;"",Outcomes!N201&lt;'County Names to hide'!$C$2),0,
      ROUND((MIN(IF(Outcomes!N201="", 'County Names to hide'!$D$2, Outcomes!N201),'County Names to hide'!$D$2)-Outcomes!M200)/30,1)))</f>
        <v/>
      </c>
      <c r="U201" s="211" t="str">
        <f>IF(Outcomes!C201="", "", DATEDIF(Outcomes!C201, 'County Names to hide'!$D$2, "m"))</f>
        <v/>
      </c>
      <c r="V201" s="4"/>
      <c r="W201" s="4"/>
      <c r="X201" s="4"/>
      <c r="Y201" s="4"/>
      <c r="Z201" s="4"/>
      <c r="AA201" s="4"/>
      <c r="AB201" s="4"/>
      <c r="AC201" s="4"/>
      <c r="AD201" s="4"/>
      <c r="AE201" s="4"/>
      <c r="AF201" s="4"/>
      <c r="AG201" s="4"/>
      <c r="AH201" s="4"/>
      <c r="AI201" s="4"/>
      <c r="AJ201" s="4"/>
      <c r="AK201" s="4"/>
      <c r="AL201" s="4"/>
      <c r="AM201" s="4"/>
      <c r="AN201" s="4"/>
      <c r="AO201" s="210" t="str">
        <f t="shared" si="10"/>
        <v/>
      </c>
      <c r="AP201" s="210" t="str">
        <f t="shared" si="11"/>
        <v/>
      </c>
      <c r="AQ201" s="4"/>
      <c r="AR201" s="4"/>
      <c r="AS201" s="4"/>
    </row>
    <row r="202" spans="1:45" x14ac:dyDescent="0.35">
      <c r="A202" s="31"/>
      <c r="B202" s="32"/>
      <c r="C202" s="33"/>
      <c r="D202" s="32"/>
      <c r="E202" s="32"/>
      <c r="F202" s="32"/>
      <c r="G202" s="32"/>
      <c r="H202" s="32"/>
      <c r="I202" s="32"/>
      <c r="J202" s="32"/>
      <c r="K202" s="32"/>
      <c r="L202" s="210" t="str">
        <f t="shared" si="9"/>
        <v>Yes</v>
      </c>
      <c r="M202" s="33"/>
      <c r="N202" s="33"/>
      <c r="O202" s="233" t="str">
        <f>IF(Outcomes!M202="","",IF(AND(Outcomes!M202&lt;='County Names to hide (2)'!$D$2,IF(Outcomes!N202="",'County Names to hide (2)'!$D$2,Outcomes!N202)&gt;='County Names to hide (2)'!$C$2),"Yes","No"))</f>
        <v/>
      </c>
      <c r="P202" s="33"/>
      <c r="Q202" s="33"/>
      <c r="R202" s="33"/>
      <c r="S202" s="33"/>
      <c r="T202" s="206" t="str">
        <f>IF(Outcomes!M202="","",
   IF(AND(Outcomes!N202&lt;&gt;"",Outcomes!N202&lt;'County Names to hide'!$C$2),0,
      ROUND((MIN(IF(Outcomes!N202="", 'County Names to hide'!$D$2, Outcomes!N202),'County Names to hide'!$D$2)-Outcomes!M201)/30,1)))</f>
        <v/>
      </c>
      <c r="U202" s="211" t="str">
        <f>IF(Outcomes!C202="", "", DATEDIF(Outcomes!C202, 'County Names to hide'!$D$2, "m"))</f>
        <v/>
      </c>
      <c r="V202" s="32"/>
      <c r="W202" s="32"/>
      <c r="X202" s="32"/>
      <c r="Y202" s="32"/>
      <c r="Z202" s="32"/>
      <c r="AA202" s="32"/>
      <c r="AB202" s="32"/>
      <c r="AC202" s="32"/>
      <c r="AD202" s="32"/>
      <c r="AE202" s="32"/>
      <c r="AF202" s="32"/>
      <c r="AG202" s="32"/>
      <c r="AH202" s="32"/>
      <c r="AI202" s="32"/>
      <c r="AJ202" s="32"/>
      <c r="AK202" s="32"/>
      <c r="AL202" s="32"/>
      <c r="AM202" s="32"/>
      <c r="AN202" s="32"/>
      <c r="AO202" s="210" t="str">
        <f t="shared" si="10"/>
        <v/>
      </c>
      <c r="AP202" s="210" t="str">
        <f t="shared" si="11"/>
        <v/>
      </c>
      <c r="AQ202" s="32"/>
      <c r="AR202" s="32"/>
      <c r="AS202" s="32"/>
    </row>
    <row r="203" spans="1:45" x14ac:dyDescent="0.35">
      <c r="A203" s="28"/>
      <c r="B203" s="4"/>
      <c r="C203" s="29"/>
      <c r="D203" s="4"/>
      <c r="E203" s="4"/>
      <c r="F203" s="4"/>
      <c r="G203" s="4"/>
      <c r="H203" s="4"/>
      <c r="I203" s="4"/>
      <c r="J203" s="4"/>
      <c r="K203" s="4"/>
      <c r="L203" s="210" t="str">
        <f t="shared" si="9"/>
        <v>Yes</v>
      </c>
      <c r="M203" s="29"/>
      <c r="N203" s="29"/>
      <c r="O203" s="233" t="str">
        <f>IF(Outcomes!M203="","",IF(AND(Outcomes!M203&lt;='County Names to hide (2)'!$D$2,IF(Outcomes!N203="",'County Names to hide (2)'!$D$2,Outcomes!N203)&gt;='County Names to hide (2)'!$C$2),"Yes","No"))</f>
        <v/>
      </c>
      <c r="P203" s="29"/>
      <c r="Q203" s="29"/>
      <c r="R203" s="29"/>
      <c r="S203" s="29"/>
      <c r="T203" s="206" t="str">
        <f>IF(Outcomes!M203="","",
   IF(AND(Outcomes!N203&lt;&gt;"",Outcomes!N203&lt;'County Names to hide'!$C$2),0,
      ROUND((MIN(IF(Outcomes!N203="", 'County Names to hide'!$D$2, Outcomes!N203),'County Names to hide'!$D$2)-Outcomes!M202)/30,1)))</f>
        <v/>
      </c>
      <c r="U203" s="211" t="str">
        <f>IF(Outcomes!C203="", "", DATEDIF(Outcomes!C203, 'County Names to hide'!$D$2, "m"))</f>
        <v/>
      </c>
      <c r="V203" s="4"/>
      <c r="W203" s="4"/>
      <c r="X203" s="4"/>
      <c r="Y203" s="4"/>
      <c r="Z203" s="4"/>
      <c r="AA203" s="4"/>
      <c r="AB203" s="4"/>
      <c r="AC203" s="4"/>
      <c r="AD203" s="4"/>
      <c r="AE203" s="4"/>
      <c r="AF203" s="4"/>
      <c r="AG203" s="4"/>
      <c r="AH203" s="4"/>
      <c r="AI203" s="4"/>
      <c r="AJ203" s="4"/>
      <c r="AK203" s="4"/>
      <c r="AL203" s="4"/>
      <c r="AM203" s="4"/>
      <c r="AN203" s="4"/>
      <c r="AO203" s="210" t="str">
        <f t="shared" si="10"/>
        <v/>
      </c>
      <c r="AP203" s="210" t="str">
        <f t="shared" si="11"/>
        <v/>
      </c>
      <c r="AQ203" s="4"/>
      <c r="AR203" s="4"/>
      <c r="AS203" s="4"/>
    </row>
    <row r="204" spans="1:45" x14ac:dyDescent="0.35">
      <c r="A204" s="31"/>
      <c r="B204" s="32"/>
      <c r="C204" s="33"/>
      <c r="D204" s="32"/>
      <c r="E204" s="32"/>
      <c r="F204" s="32"/>
      <c r="G204" s="32"/>
      <c r="H204" s="32"/>
      <c r="I204" s="32"/>
      <c r="J204" s="32"/>
      <c r="K204" s="32"/>
      <c r="L204" s="210" t="str">
        <f t="shared" si="9"/>
        <v>Yes</v>
      </c>
      <c r="M204" s="33"/>
      <c r="N204" s="33"/>
      <c r="O204" s="233" t="str">
        <f>IF(Outcomes!M204="","",IF(AND(Outcomes!M204&lt;='County Names to hide (2)'!$D$2,IF(Outcomes!N204="",'County Names to hide (2)'!$D$2,Outcomes!N204)&gt;='County Names to hide (2)'!$C$2),"Yes","No"))</f>
        <v/>
      </c>
      <c r="P204" s="33"/>
      <c r="Q204" s="33"/>
      <c r="R204" s="33"/>
      <c r="S204" s="33"/>
      <c r="T204" s="206" t="str">
        <f>IF(Outcomes!M204="","",
   IF(AND(Outcomes!N204&lt;&gt;"",Outcomes!N204&lt;'County Names to hide'!$C$2),0,
      ROUND((MIN(IF(Outcomes!N204="", 'County Names to hide'!$D$2, Outcomes!N204),'County Names to hide'!$D$2)-Outcomes!M203)/30,1)))</f>
        <v/>
      </c>
      <c r="U204" s="211" t="str">
        <f>IF(Outcomes!C204="", "", DATEDIF(Outcomes!C204, 'County Names to hide'!$D$2, "m"))</f>
        <v/>
      </c>
      <c r="V204" s="32"/>
      <c r="W204" s="32"/>
      <c r="X204" s="32"/>
      <c r="Y204" s="32"/>
      <c r="Z204" s="32"/>
      <c r="AA204" s="32"/>
      <c r="AB204" s="32"/>
      <c r="AC204" s="32"/>
      <c r="AD204" s="32"/>
      <c r="AE204" s="32"/>
      <c r="AF204" s="32"/>
      <c r="AG204" s="32"/>
      <c r="AH204" s="32"/>
      <c r="AI204" s="32"/>
      <c r="AJ204" s="32"/>
      <c r="AK204" s="32"/>
      <c r="AL204" s="32"/>
      <c r="AM204" s="32"/>
      <c r="AN204" s="32"/>
      <c r="AO204" s="210" t="str">
        <f t="shared" si="10"/>
        <v/>
      </c>
      <c r="AP204" s="210" t="str">
        <f t="shared" si="11"/>
        <v/>
      </c>
      <c r="AQ204" s="32"/>
      <c r="AR204" s="32"/>
      <c r="AS204" s="32"/>
    </row>
    <row r="205" spans="1:45" x14ac:dyDescent="0.35">
      <c r="A205" s="28"/>
      <c r="B205" s="4"/>
      <c r="C205" s="29"/>
      <c r="D205" s="4"/>
      <c r="E205" s="4"/>
      <c r="F205" s="4"/>
      <c r="G205" s="4"/>
      <c r="H205" s="4"/>
      <c r="I205" s="4"/>
      <c r="J205" s="4"/>
      <c r="K205" s="4"/>
      <c r="L205" s="210" t="str">
        <f t="shared" si="9"/>
        <v>Yes</v>
      </c>
      <c r="M205" s="29"/>
      <c r="N205" s="29"/>
      <c r="O205" s="233" t="str">
        <f>IF(Outcomes!M205="","",IF(AND(Outcomes!M205&lt;='County Names to hide (2)'!$D$2,IF(Outcomes!N205="",'County Names to hide (2)'!$D$2,Outcomes!N205)&gt;='County Names to hide (2)'!$C$2),"Yes","No"))</f>
        <v/>
      </c>
      <c r="P205" s="29"/>
      <c r="Q205" s="29"/>
      <c r="R205" s="29"/>
      <c r="S205" s="29"/>
      <c r="T205" s="206" t="str">
        <f>IF(Outcomes!M205="","",
   IF(AND(Outcomes!N205&lt;&gt;"",Outcomes!N205&lt;'County Names to hide'!$C$2),0,
      ROUND((MIN(IF(Outcomes!N205="", 'County Names to hide'!$D$2, Outcomes!N205),'County Names to hide'!$D$2)-Outcomes!M204)/30,1)))</f>
        <v/>
      </c>
      <c r="U205" s="211" t="str">
        <f>IF(Outcomes!C205="", "", DATEDIF(Outcomes!C205, 'County Names to hide'!$D$2, "m"))</f>
        <v/>
      </c>
      <c r="V205" s="4"/>
      <c r="W205" s="4"/>
      <c r="X205" s="4"/>
      <c r="Y205" s="4"/>
      <c r="Z205" s="4"/>
      <c r="AA205" s="4"/>
      <c r="AB205" s="4"/>
      <c r="AC205" s="4"/>
      <c r="AD205" s="4"/>
      <c r="AE205" s="4"/>
      <c r="AF205" s="4"/>
      <c r="AG205" s="4"/>
      <c r="AH205" s="4"/>
      <c r="AI205" s="4"/>
      <c r="AJ205" s="4"/>
      <c r="AK205" s="4"/>
      <c r="AL205" s="4"/>
      <c r="AM205" s="4"/>
      <c r="AN205" s="4"/>
      <c r="AO205" s="210" t="str">
        <f t="shared" si="10"/>
        <v/>
      </c>
      <c r="AP205" s="210" t="str">
        <f t="shared" si="11"/>
        <v/>
      </c>
      <c r="AQ205" s="4"/>
      <c r="AR205" s="4"/>
      <c r="AS205" s="4"/>
    </row>
    <row r="206" spans="1:45" x14ac:dyDescent="0.35">
      <c r="A206" s="31"/>
      <c r="B206" s="32"/>
      <c r="C206" s="33"/>
      <c r="D206" s="32"/>
      <c r="E206" s="32"/>
      <c r="F206" s="32"/>
      <c r="G206" s="32"/>
      <c r="H206" s="32"/>
      <c r="I206" s="32"/>
      <c r="J206" s="32"/>
      <c r="K206" s="32"/>
      <c r="L206" s="210" t="str">
        <f t="shared" si="9"/>
        <v>Yes</v>
      </c>
      <c r="M206" s="33"/>
      <c r="N206" s="33"/>
      <c r="O206" s="233" t="str">
        <f>IF(Outcomes!M206="","",IF(AND(Outcomes!M206&lt;='County Names to hide (2)'!$D$2,IF(Outcomes!N206="",'County Names to hide (2)'!$D$2,Outcomes!N206)&gt;='County Names to hide (2)'!$C$2),"Yes","No"))</f>
        <v/>
      </c>
      <c r="P206" s="33"/>
      <c r="Q206" s="33"/>
      <c r="R206" s="33"/>
      <c r="S206" s="33"/>
      <c r="T206" s="206" t="str">
        <f>IF(Outcomes!M206="","",
   IF(AND(Outcomes!N206&lt;&gt;"",Outcomes!N206&lt;'County Names to hide'!$C$2),0,
      ROUND((MIN(IF(Outcomes!N206="", 'County Names to hide'!$D$2, Outcomes!N206),'County Names to hide'!$D$2)-Outcomes!M205)/30,1)))</f>
        <v/>
      </c>
      <c r="U206" s="211" t="str">
        <f>IF(Outcomes!C206="", "", DATEDIF(Outcomes!C206, 'County Names to hide'!$D$2, "m"))</f>
        <v/>
      </c>
      <c r="V206" s="32"/>
      <c r="W206" s="32"/>
      <c r="X206" s="32"/>
      <c r="Y206" s="32"/>
      <c r="Z206" s="32"/>
      <c r="AA206" s="32"/>
      <c r="AB206" s="32"/>
      <c r="AC206" s="32"/>
      <c r="AD206" s="32"/>
      <c r="AE206" s="32"/>
      <c r="AF206" s="32"/>
      <c r="AG206" s="32"/>
      <c r="AH206" s="32"/>
      <c r="AI206" s="32"/>
      <c r="AJ206" s="32"/>
      <c r="AK206" s="32"/>
      <c r="AL206" s="32"/>
      <c r="AM206" s="32"/>
      <c r="AN206" s="32"/>
      <c r="AO206" s="210" t="str">
        <f t="shared" si="10"/>
        <v/>
      </c>
      <c r="AP206" s="210" t="str">
        <f t="shared" si="11"/>
        <v/>
      </c>
      <c r="AQ206" s="32"/>
      <c r="AR206" s="32"/>
      <c r="AS206" s="32"/>
    </row>
    <row r="207" spans="1:45" x14ac:dyDescent="0.35">
      <c r="A207" s="28"/>
      <c r="B207" s="4"/>
      <c r="C207" s="29"/>
      <c r="D207" s="4"/>
      <c r="E207" s="4"/>
      <c r="F207" s="4"/>
      <c r="G207" s="4"/>
      <c r="H207" s="4"/>
      <c r="I207" s="4"/>
      <c r="J207" s="4"/>
      <c r="K207" s="4"/>
      <c r="L207" s="210" t="str">
        <f t="shared" si="9"/>
        <v>Yes</v>
      </c>
      <c r="M207" s="29"/>
      <c r="N207" s="29"/>
      <c r="O207" s="233" t="str">
        <f>IF(Outcomes!M207="","",IF(AND(Outcomes!M207&lt;='County Names to hide (2)'!$D$2,IF(Outcomes!N207="",'County Names to hide (2)'!$D$2,Outcomes!N207)&gt;='County Names to hide (2)'!$C$2),"Yes","No"))</f>
        <v/>
      </c>
      <c r="P207" s="29"/>
      <c r="Q207" s="29"/>
      <c r="R207" s="29"/>
      <c r="S207" s="29"/>
      <c r="T207" s="206" t="str">
        <f>IF(Outcomes!M207="","",
   IF(AND(Outcomes!N207&lt;&gt;"",Outcomes!N207&lt;'County Names to hide'!$C$2),0,
      ROUND((MIN(IF(Outcomes!N207="", 'County Names to hide'!$D$2, Outcomes!N207),'County Names to hide'!$D$2)-Outcomes!M206)/30,1)))</f>
        <v/>
      </c>
      <c r="U207" s="211" t="str">
        <f>IF(Outcomes!C207="", "", DATEDIF(Outcomes!C207, 'County Names to hide'!$D$2, "m"))</f>
        <v/>
      </c>
      <c r="V207" s="4"/>
      <c r="W207" s="4"/>
      <c r="X207" s="4"/>
      <c r="Y207" s="4"/>
      <c r="Z207" s="4"/>
      <c r="AA207" s="4"/>
      <c r="AB207" s="4"/>
      <c r="AC207" s="4"/>
      <c r="AD207" s="4"/>
      <c r="AE207" s="4"/>
      <c r="AF207" s="4"/>
      <c r="AG207" s="4"/>
      <c r="AH207" s="4"/>
      <c r="AI207" s="4"/>
      <c r="AJ207" s="4"/>
      <c r="AK207" s="4"/>
      <c r="AL207" s="4"/>
      <c r="AM207" s="4"/>
      <c r="AN207" s="4"/>
      <c r="AO207" s="210" t="str">
        <f t="shared" si="10"/>
        <v/>
      </c>
      <c r="AP207" s="210" t="str">
        <f t="shared" si="11"/>
        <v/>
      </c>
      <c r="AQ207" s="4"/>
      <c r="AR207" s="4"/>
      <c r="AS207" s="4"/>
    </row>
    <row r="208" spans="1:45" x14ac:dyDescent="0.35">
      <c r="A208" s="31"/>
      <c r="B208" s="32"/>
      <c r="C208" s="33"/>
      <c r="D208" s="32"/>
      <c r="E208" s="32"/>
      <c r="F208" s="32"/>
      <c r="G208" s="32"/>
      <c r="H208" s="32"/>
      <c r="I208" s="32"/>
      <c r="J208" s="32"/>
      <c r="K208" s="32"/>
      <c r="L208" s="210" t="str">
        <f t="shared" si="9"/>
        <v>Yes</v>
      </c>
      <c r="M208" s="33"/>
      <c r="N208" s="33"/>
      <c r="O208" s="233" t="str">
        <f>IF(Outcomes!M208="","",IF(AND(Outcomes!M208&lt;='County Names to hide (2)'!$D$2,IF(Outcomes!N208="",'County Names to hide (2)'!$D$2,Outcomes!N208)&gt;='County Names to hide (2)'!$C$2),"Yes","No"))</f>
        <v/>
      </c>
      <c r="P208" s="33"/>
      <c r="Q208" s="33"/>
      <c r="R208" s="33"/>
      <c r="S208" s="33"/>
      <c r="T208" s="206" t="str">
        <f>IF(Outcomes!M208="","",
   IF(AND(Outcomes!N208&lt;&gt;"",Outcomes!N208&lt;'County Names to hide'!$C$2),0,
      ROUND((MIN(IF(Outcomes!N208="", 'County Names to hide'!$D$2, Outcomes!N208),'County Names to hide'!$D$2)-Outcomes!M207)/30,1)))</f>
        <v/>
      </c>
      <c r="U208" s="211" t="str">
        <f>IF(Outcomes!C208="", "", DATEDIF(Outcomes!C208, 'County Names to hide'!$D$2, "m"))</f>
        <v/>
      </c>
      <c r="V208" s="32"/>
      <c r="W208" s="32"/>
      <c r="X208" s="32"/>
      <c r="Y208" s="32"/>
      <c r="Z208" s="32"/>
      <c r="AA208" s="32"/>
      <c r="AB208" s="32"/>
      <c r="AC208" s="32"/>
      <c r="AD208" s="32"/>
      <c r="AE208" s="32"/>
      <c r="AF208" s="32"/>
      <c r="AG208" s="32"/>
      <c r="AH208" s="32"/>
      <c r="AI208" s="32"/>
      <c r="AJ208" s="32"/>
      <c r="AK208" s="32"/>
      <c r="AL208" s="32"/>
      <c r="AM208" s="32"/>
      <c r="AN208" s="32"/>
      <c r="AO208" s="210" t="str">
        <f t="shared" si="10"/>
        <v/>
      </c>
      <c r="AP208" s="210" t="str">
        <f t="shared" si="11"/>
        <v/>
      </c>
      <c r="AQ208" s="32"/>
      <c r="AR208" s="32"/>
      <c r="AS208" s="32"/>
    </row>
    <row r="209" spans="1:45" x14ac:dyDescent="0.35">
      <c r="A209" s="28"/>
      <c r="B209" s="4"/>
      <c r="C209" s="29"/>
      <c r="D209" s="4"/>
      <c r="E209" s="4"/>
      <c r="F209" s="4"/>
      <c r="G209" s="4"/>
      <c r="H209" s="4"/>
      <c r="I209" s="4"/>
      <c r="J209" s="4"/>
      <c r="K209" s="4"/>
      <c r="L209" s="210" t="str">
        <f t="shared" si="9"/>
        <v>Yes</v>
      </c>
      <c r="M209" s="29"/>
      <c r="N209" s="29"/>
      <c r="O209" s="233" t="str">
        <f>IF(Outcomes!M209="","",IF(AND(Outcomes!M209&lt;='County Names to hide (2)'!$D$2,IF(Outcomes!N209="",'County Names to hide (2)'!$D$2,Outcomes!N209)&gt;='County Names to hide (2)'!$C$2),"Yes","No"))</f>
        <v/>
      </c>
      <c r="P209" s="29"/>
      <c r="Q209" s="29"/>
      <c r="R209" s="29"/>
      <c r="S209" s="29"/>
      <c r="T209" s="206" t="str">
        <f>IF(Outcomes!M209="","",
   IF(AND(Outcomes!N209&lt;&gt;"",Outcomes!N209&lt;'County Names to hide'!$C$2),0,
      ROUND((MIN(IF(Outcomes!N209="", 'County Names to hide'!$D$2, Outcomes!N209),'County Names to hide'!$D$2)-Outcomes!M208)/30,1)))</f>
        <v/>
      </c>
      <c r="U209" s="211" t="str">
        <f>IF(Outcomes!C209="", "", DATEDIF(Outcomes!C209, 'County Names to hide'!$D$2, "m"))</f>
        <v/>
      </c>
      <c r="V209" s="4"/>
      <c r="W209" s="4"/>
      <c r="X209" s="4"/>
      <c r="Y209" s="4"/>
      <c r="Z209" s="4"/>
      <c r="AA209" s="4"/>
      <c r="AB209" s="4"/>
      <c r="AC209" s="4"/>
      <c r="AD209" s="4"/>
      <c r="AE209" s="4"/>
      <c r="AF209" s="4"/>
      <c r="AG209" s="4"/>
      <c r="AH209" s="4"/>
      <c r="AI209" s="4"/>
      <c r="AJ209" s="4"/>
      <c r="AK209" s="4"/>
      <c r="AL209" s="4"/>
      <c r="AM209" s="4"/>
      <c r="AN209" s="4"/>
      <c r="AO209" s="210" t="str">
        <f t="shared" si="10"/>
        <v/>
      </c>
      <c r="AP209" s="210" t="str">
        <f t="shared" si="11"/>
        <v/>
      </c>
      <c r="AQ209" s="4"/>
      <c r="AR209" s="4"/>
      <c r="AS209" s="4"/>
    </row>
    <row r="210" spans="1:45" x14ac:dyDescent="0.35">
      <c r="A210" s="31"/>
      <c r="B210" s="32"/>
      <c r="C210" s="33"/>
      <c r="D210" s="32"/>
      <c r="E210" s="32"/>
      <c r="F210" s="32"/>
      <c r="G210" s="32"/>
      <c r="H210" s="32"/>
      <c r="I210" s="32"/>
      <c r="J210" s="32"/>
      <c r="K210" s="32"/>
      <c r="L210" s="210" t="str">
        <f t="shared" si="9"/>
        <v>Yes</v>
      </c>
      <c r="M210" s="33"/>
      <c r="N210" s="33"/>
      <c r="O210" s="233" t="str">
        <f>IF(Outcomes!M210="","",IF(AND(Outcomes!M210&lt;='County Names to hide (2)'!$D$2,IF(Outcomes!N210="",'County Names to hide (2)'!$D$2,Outcomes!N210)&gt;='County Names to hide (2)'!$C$2),"Yes","No"))</f>
        <v/>
      </c>
      <c r="P210" s="33"/>
      <c r="Q210" s="33"/>
      <c r="R210" s="33"/>
      <c r="S210" s="33"/>
      <c r="T210" s="206" t="str">
        <f>IF(Outcomes!M210="","",
   IF(AND(Outcomes!N210&lt;&gt;"",Outcomes!N210&lt;'County Names to hide'!$C$2),0,
      ROUND((MIN(IF(Outcomes!N210="", 'County Names to hide'!$D$2, Outcomes!N210),'County Names to hide'!$D$2)-Outcomes!M209)/30,1)))</f>
        <v/>
      </c>
      <c r="U210" s="211" t="str">
        <f>IF(Outcomes!C210="", "", DATEDIF(Outcomes!C210, 'County Names to hide'!$D$2, "m"))</f>
        <v/>
      </c>
      <c r="V210" s="32"/>
      <c r="W210" s="32"/>
      <c r="X210" s="32"/>
      <c r="Y210" s="32"/>
      <c r="Z210" s="32"/>
      <c r="AA210" s="32"/>
      <c r="AB210" s="32"/>
      <c r="AC210" s="32"/>
      <c r="AD210" s="32"/>
      <c r="AE210" s="32"/>
      <c r="AF210" s="32"/>
      <c r="AG210" s="32"/>
      <c r="AH210" s="32"/>
      <c r="AI210" s="32"/>
      <c r="AJ210" s="32"/>
      <c r="AK210" s="32"/>
      <c r="AL210" s="32"/>
      <c r="AM210" s="32"/>
      <c r="AN210" s="32"/>
      <c r="AO210" s="210" t="str">
        <f t="shared" si="10"/>
        <v/>
      </c>
      <c r="AP210" s="210" t="str">
        <f t="shared" si="11"/>
        <v/>
      </c>
      <c r="AQ210" s="32"/>
      <c r="AR210" s="32"/>
      <c r="AS210" s="32"/>
    </row>
    <row r="211" spans="1:45" x14ac:dyDescent="0.35">
      <c r="A211" s="28"/>
      <c r="B211" s="4"/>
      <c r="C211" s="29"/>
      <c r="D211" s="4"/>
      <c r="E211" s="4"/>
      <c r="F211" s="4"/>
      <c r="G211" s="4"/>
      <c r="H211" s="4"/>
      <c r="I211" s="4"/>
      <c r="J211" s="4"/>
      <c r="K211" s="4"/>
      <c r="L211" s="210" t="str">
        <f t="shared" si="9"/>
        <v>Yes</v>
      </c>
      <c r="M211" s="29"/>
      <c r="N211" s="29"/>
      <c r="O211" s="233" t="str">
        <f>IF(Outcomes!M211="","",IF(AND(Outcomes!M211&lt;='County Names to hide (2)'!$D$2,IF(Outcomes!N211="",'County Names to hide (2)'!$D$2,Outcomes!N211)&gt;='County Names to hide (2)'!$C$2),"Yes","No"))</f>
        <v/>
      </c>
      <c r="P211" s="29"/>
      <c r="Q211" s="29"/>
      <c r="R211" s="29"/>
      <c r="S211" s="29"/>
      <c r="T211" s="206" t="str">
        <f>IF(Outcomes!M211="","",
   IF(AND(Outcomes!N211&lt;&gt;"",Outcomes!N211&lt;'County Names to hide'!$C$2),0,
      ROUND((MIN(IF(Outcomes!N211="", 'County Names to hide'!$D$2, Outcomes!N211),'County Names to hide'!$D$2)-Outcomes!M210)/30,1)))</f>
        <v/>
      </c>
      <c r="U211" s="211" t="str">
        <f>IF(Outcomes!C211="", "", DATEDIF(Outcomes!C211, 'County Names to hide'!$D$2, "m"))</f>
        <v/>
      </c>
      <c r="V211" s="4"/>
      <c r="W211" s="4"/>
      <c r="X211" s="4"/>
      <c r="Y211" s="4"/>
      <c r="Z211" s="4"/>
      <c r="AA211" s="4"/>
      <c r="AB211" s="4"/>
      <c r="AC211" s="4"/>
      <c r="AD211" s="4"/>
      <c r="AE211" s="4"/>
      <c r="AF211" s="4"/>
      <c r="AG211" s="4"/>
      <c r="AH211" s="4"/>
      <c r="AI211" s="4"/>
      <c r="AJ211" s="4"/>
      <c r="AK211" s="4"/>
      <c r="AL211" s="4"/>
      <c r="AM211" s="4"/>
      <c r="AN211" s="4"/>
      <c r="AO211" s="210" t="str">
        <f t="shared" si="10"/>
        <v/>
      </c>
      <c r="AP211" s="210" t="str">
        <f t="shared" si="11"/>
        <v/>
      </c>
      <c r="AQ211" s="4"/>
      <c r="AR211" s="4"/>
      <c r="AS211" s="4"/>
    </row>
    <row r="212" spans="1:45" x14ac:dyDescent="0.35">
      <c r="A212" s="31"/>
      <c r="B212" s="32"/>
      <c r="C212" s="33"/>
      <c r="D212" s="32"/>
      <c r="E212" s="32"/>
      <c r="F212" s="32"/>
      <c r="G212" s="32"/>
      <c r="H212" s="32"/>
      <c r="I212" s="32"/>
      <c r="J212" s="32"/>
      <c r="K212" s="32"/>
      <c r="L212" s="210" t="str">
        <f t="shared" si="9"/>
        <v>Yes</v>
      </c>
      <c r="M212" s="33"/>
      <c r="N212" s="33"/>
      <c r="O212" s="233" t="str">
        <f>IF(Outcomes!M212="","",IF(AND(Outcomes!M212&lt;='County Names to hide (2)'!$D$2,IF(Outcomes!N212="",'County Names to hide (2)'!$D$2,Outcomes!N212)&gt;='County Names to hide (2)'!$C$2),"Yes","No"))</f>
        <v/>
      </c>
      <c r="P212" s="33"/>
      <c r="Q212" s="33"/>
      <c r="R212" s="33"/>
      <c r="S212" s="33"/>
      <c r="T212" s="206" t="str">
        <f>IF(Outcomes!M212="","",
   IF(AND(Outcomes!N212&lt;&gt;"",Outcomes!N212&lt;'County Names to hide'!$C$2),0,
      ROUND((MIN(IF(Outcomes!N212="", 'County Names to hide'!$D$2, Outcomes!N212),'County Names to hide'!$D$2)-Outcomes!M211)/30,1)))</f>
        <v/>
      </c>
      <c r="U212" s="211" t="str">
        <f>IF(Outcomes!C212="", "", DATEDIF(Outcomes!C212, 'County Names to hide'!$D$2, "m"))</f>
        <v/>
      </c>
      <c r="V212" s="32"/>
      <c r="W212" s="32"/>
      <c r="X212" s="32"/>
      <c r="Y212" s="32"/>
      <c r="Z212" s="32"/>
      <c r="AA212" s="32"/>
      <c r="AB212" s="32"/>
      <c r="AC212" s="32"/>
      <c r="AD212" s="32"/>
      <c r="AE212" s="32"/>
      <c r="AF212" s="32"/>
      <c r="AG212" s="32"/>
      <c r="AH212" s="32"/>
      <c r="AI212" s="32"/>
      <c r="AJ212" s="32"/>
      <c r="AK212" s="32"/>
      <c r="AL212" s="32"/>
      <c r="AM212" s="32"/>
      <c r="AN212" s="32"/>
      <c r="AO212" s="210" t="str">
        <f t="shared" si="10"/>
        <v/>
      </c>
      <c r="AP212" s="210" t="str">
        <f t="shared" si="11"/>
        <v/>
      </c>
      <c r="AQ212" s="32"/>
      <c r="AR212" s="32"/>
      <c r="AS212" s="32"/>
    </row>
    <row r="213" spans="1:45" x14ac:dyDescent="0.35">
      <c r="A213" s="28"/>
      <c r="B213" s="4"/>
      <c r="C213" s="29"/>
      <c r="D213" s="4"/>
      <c r="E213" s="4"/>
      <c r="F213" s="4"/>
      <c r="G213" s="4"/>
      <c r="H213" s="4"/>
      <c r="I213" s="4"/>
      <c r="J213" s="4"/>
      <c r="K213" s="4"/>
      <c r="L213" s="210" t="str">
        <f t="shared" si="9"/>
        <v>Yes</v>
      </c>
      <c r="M213" s="29"/>
      <c r="N213" s="29"/>
      <c r="O213" s="233" t="str">
        <f>IF(Outcomes!M213="","",IF(AND(Outcomes!M213&lt;='County Names to hide (2)'!$D$2,IF(Outcomes!N213="",'County Names to hide (2)'!$D$2,Outcomes!N213)&gt;='County Names to hide (2)'!$C$2),"Yes","No"))</f>
        <v/>
      </c>
      <c r="P213" s="29"/>
      <c r="Q213" s="29"/>
      <c r="R213" s="29"/>
      <c r="S213" s="29"/>
      <c r="T213" s="206" t="str">
        <f>IF(Outcomes!M213="","",
   IF(AND(Outcomes!N213&lt;&gt;"",Outcomes!N213&lt;'County Names to hide'!$C$2),0,
      ROUND((MIN(IF(Outcomes!N213="", 'County Names to hide'!$D$2, Outcomes!N213),'County Names to hide'!$D$2)-Outcomes!M212)/30,1)))</f>
        <v/>
      </c>
      <c r="U213" s="211" t="str">
        <f>IF(Outcomes!C213="", "", DATEDIF(Outcomes!C213, 'County Names to hide'!$D$2, "m"))</f>
        <v/>
      </c>
      <c r="V213" s="4"/>
      <c r="W213" s="4"/>
      <c r="X213" s="4"/>
      <c r="Y213" s="4"/>
      <c r="Z213" s="4"/>
      <c r="AA213" s="4"/>
      <c r="AB213" s="4"/>
      <c r="AC213" s="4"/>
      <c r="AD213" s="4"/>
      <c r="AE213" s="4"/>
      <c r="AF213" s="4"/>
      <c r="AG213" s="4"/>
      <c r="AH213" s="4"/>
      <c r="AI213" s="4"/>
      <c r="AJ213" s="4"/>
      <c r="AK213" s="4"/>
      <c r="AL213" s="4"/>
      <c r="AM213" s="4"/>
      <c r="AN213" s="4"/>
      <c r="AO213" s="210" t="str">
        <f t="shared" si="10"/>
        <v/>
      </c>
      <c r="AP213" s="210" t="str">
        <f t="shared" si="11"/>
        <v/>
      </c>
      <c r="AQ213" s="4"/>
      <c r="AR213" s="4"/>
      <c r="AS213" s="4"/>
    </row>
    <row r="214" spans="1:45" x14ac:dyDescent="0.35">
      <c r="A214" s="31"/>
      <c r="B214" s="32"/>
      <c r="C214" s="33"/>
      <c r="D214" s="32"/>
      <c r="E214" s="32"/>
      <c r="F214" s="32"/>
      <c r="G214" s="32"/>
      <c r="H214" s="32"/>
      <c r="I214" s="32"/>
      <c r="J214" s="32"/>
      <c r="K214" s="32"/>
      <c r="L214" s="210" t="str">
        <f t="shared" si="9"/>
        <v>Yes</v>
      </c>
      <c r="M214" s="33"/>
      <c r="N214" s="33"/>
      <c r="O214" s="233" t="str">
        <f>IF(Outcomes!M214="","",IF(AND(Outcomes!M214&lt;='County Names to hide (2)'!$D$2,IF(Outcomes!N214="",'County Names to hide (2)'!$D$2,Outcomes!N214)&gt;='County Names to hide (2)'!$C$2),"Yes","No"))</f>
        <v/>
      </c>
      <c r="P214" s="33"/>
      <c r="Q214" s="33"/>
      <c r="R214" s="33"/>
      <c r="S214" s="33"/>
      <c r="T214" s="206" t="str">
        <f>IF(Outcomes!M214="","",
   IF(AND(Outcomes!N214&lt;&gt;"",Outcomes!N214&lt;'County Names to hide'!$C$2),0,
      ROUND((MIN(IF(Outcomes!N214="", 'County Names to hide'!$D$2, Outcomes!N214),'County Names to hide'!$D$2)-Outcomes!M213)/30,1)))</f>
        <v/>
      </c>
      <c r="U214" s="211" t="str">
        <f>IF(Outcomes!C214="", "", DATEDIF(Outcomes!C214, 'County Names to hide'!$D$2, "m"))</f>
        <v/>
      </c>
      <c r="V214" s="32"/>
      <c r="W214" s="32"/>
      <c r="X214" s="32"/>
      <c r="Y214" s="32"/>
      <c r="Z214" s="32"/>
      <c r="AA214" s="32"/>
      <c r="AB214" s="32"/>
      <c r="AC214" s="32"/>
      <c r="AD214" s="32"/>
      <c r="AE214" s="32"/>
      <c r="AF214" s="32"/>
      <c r="AG214" s="32"/>
      <c r="AH214" s="32"/>
      <c r="AI214" s="32"/>
      <c r="AJ214" s="32"/>
      <c r="AK214" s="32"/>
      <c r="AL214" s="32"/>
      <c r="AM214" s="32"/>
      <c r="AN214" s="32"/>
      <c r="AO214" s="210" t="str">
        <f t="shared" si="10"/>
        <v/>
      </c>
      <c r="AP214" s="210" t="str">
        <f t="shared" si="11"/>
        <v/>
      </c>
      <c r="AQ214" s="32"/>
      <c r="AR214" s="32"/>
      <c r="AS214" s="32"/>
    </row>
    <row r="215" spans="1:45" x14ac:dyDescent="0.35">
      <c r="A215" s="28"/>
      <c r="B215" s="4"/>
      <c r="C215" s="29"/>
      <c r="D215" s="4"/>
      <c r="E215" s="4"/>
      <c r="F215" s="4"/>
      <c r="G215" s="4"/>
      <c r="H215" s="4"/>
      <c r="I215" s="4"/>
      <c r="J215" s="4"/>
      <c r="K215" s="4"/>
      <c r="L215" s="210" t="str">
        <f t="shared" si="9"/>
        <v>Yes</v>
      </c>
      <c r="M215" s="29"/>
      <c r="N215" s="29"/>
      <c r="O215" s="233" t="str">
        <f>IF(Outcomes!M215="","",IF(AND(Outcomes!M215&lt;='County Names to hide (2)'!$D$2,IF(Outcomes!N215="",'County Names to hide (2)'!$D$2,Outcomes!N215)&gt;='County Names to hide (2)'!$C$2),"Yes","No"))</f>
        <v/>
      </c>
      <c r="P215" s="29"/>
      <c r="Q215" s="29"/>
      <c r="R215" s="29"/>
      <c r="S215" s="29"/>
      <c r="T215" s="206" t="str">
        <f>IF(Outcomes!M215="","",
   IF(AND(Outcomes!N215&lt;&gt;"",Outcomes!N215&lt;'County Names to hide'!$C$2),0,
      ROUND((MIN(IF(Outcomes!N215="", 'County Names to hide'!$D$2, Outcomes!N215),'County Names to hide'!$D$2)-Outcomes!M214)/30,1)))</f>
        <v/>
      </c>
      <c r="U215" s="211" t="str">
        <f>IF(Outcomes!C215="", "", DATEDIF(Outcomes!C215, 'County Names to hide'!$D$2, "m"))</f>
        <v/>
      </c>
      <c r="V215" s="4"/>
      <c r="W215" s="4"/>
      <c r="X215" s="4"/>
      <c r="Y215" s="4"/>
      <c r="Z215" s="4"/>
      <c r="AA215" s="4"/>
      <c r="AB215" s="4"/>
      <c r="AC215" s="4"/>
      <c r="AD215" s="4"/>
      <c r="AE215" s="4"/>
      <c r="AF215" s="4"/>
      <c r="AG215" s="4"/>
      <c r="AH215" s="4"/>
      <c r="AI215" s="4"/>
      <c r="AJ215" s="4"/>
      <c r="AK215" s="4"/>
      <c r="AL215" s="4"/>
      <c r="AM215" s="4"/>
      <c r="AN215" s="4"/>
      <c r="AO215" s="210" t="str">
        <f t="shared" si="10"/>
        <v/>
      </c>
      <c r="AP215" s="210" t="str">
        <f t="shared" si="11"/>
        <v/>
      </c>
      <c r="AQ215" s="4"/>
      <c r="AR215" s="4"/>
      <c r="AS215" s="4"/>
    </row>
    <row r="216" spans="1:45" x14ac:dyDescent="0.35">
      <c r="A216" s="31"/>
      <c r="B216" s="32"/>
      <c r="C216" s="33"/>
      <c r="D216" s="32"/>
      <c r="E216" s="32"/>
      <c r="F216" s="32"/>
      <c r="G216" s="32"/>
      <c r="H216" s="32"/>
      <c r="I216" s="32"/>
      <c r="J216" s="32"/>
      <c r="K216" s="32"/>
      <c r="L216" s="210" t="str">
        <f t="shared" si="9"/>
        <v>Yes</v>
      </c>
      <c r="M216" s="33"/>
      <c r="N216" s="33"/>
      <c r="O216" s="233" t="str">
        <f>IF(Outcomes!M216="","",IF(AND(Outcomes!M216&lt;='County Names to hide (2)'!$D$2,IF(Outcomes!N216="",'County Names to hide (2)'!$D$2,Outcomes!N216)&gt;='County Names to hide (2)'!$C$2),"Yes","No"))</f>
        <v/>
      </c>
      <c r="P216" s="33"/>
      <c r="Q216" s="33"/>
      <c r="R216" s="33"/>
      <c r="S216" s="33"/>
      <c r="T216" s="206" t="str">
        <f>IF(Outcomes!M216="","",
   IF(AND(Outcomes!N216&lt;&gt;"",Outcomes!N216&lt;'County Names to hide'!$C$2),0,
      ROUND((MIN(IF(Outcomes!N216="", 'County Names to hide'!$D$2, Outcomes!N216),'County Names to hide'!$D$2)-Outcomes!M215)/30,1)))</f>
        <v/>
      </c>
      <c r="U216" s="211" t="str">
        <f>IF(Outcomes!C216="", "", DATEDIF(Outcomes!C216, 'County Names to hide'!$D$2, "m"))</f>
        <v/>
      </c>
      <c r="V216" s="32"/>
      <c r="W216" s="32"/>
      <c r="X216" s="32"/>
      <c r="Y216" s="32"/>
      <c r="Z216" s="32"/>
      <c r="AA216" s="32"/>
      <c r="AB216" s="32"/>
      <c r="AC216" s="32"/>
      <c r="AD216" s="32"/>
      <c r="AE216" s="32"/>
      <c r="AF216" s="32"/>
      <c r="AG216" s="32"/>
      <c r="AH216" s="32"/>
      <c r="AI216" s="32"/>
      <c r="AJ216" s="32"/>
      <c r="AK216" s="32"/>
      <c r="AL216" s="32"/>
      <c r="AM216" s="32"/>
      <c r="AN216" s="32"/>
      <c r="AO216" s="210" t="str">
        <f t="shared" si="10"/>
        <v/>
      </c>
      <c r="AP216" s="210" t="str">
        <f t="shared" si="11"/>
        <v/>
      </c>
      <c r="AQ216" s="32"/>
      <c r="AR216" s="32"/>
      <c r="AS216" s="32"/>
    </row>
    <row r="217" spans="1:45" x14ac:dyDescent="0.35">
      <c r="A217" s="28"/>
      <c r="B217" s="4"/>
      <c r="C217" s="29"/>
      <c r="D217" s="4"/>
      <c r="E217" s="4"/>
      <c r="F217" s="4"/>
      <c r="G217" s="4"/>
      <c r="H217" s="4"/>
      <c r="I217" s="4"/>
      <c r="J217" s="4"/>
      <c r="K217" s="4"/>
      <c r="L217" s="210" t="str">
        <f t="shared" si="9"/>
        <v>Yes</v>
      </c>
      <c r="M217" s="29"/>
      <c r="N217" s="29"/>
      <c r="O217" s="233" t="str">
        <f>IF(Outcomes!M217="","",IF(AND(Outcomes!M217&lt;='County Names to hide (2)'!$D$2,IF(Outcomes!N217="",'County Names to hide (2)'!$D$2,Outcomes!N217)&gt;='County Names to hide (2)'!$C$2),"Yes","No"))</f>
        <v/>
      </c>
      <c r="P217" s="29"/>
      <c r="Q217" s="29"/>
      <c r="R217" s="29"/>
      <c r="S217" s="29"/>
      <c r="T217" s="206" t="str">
        <f>IF(Outcomes!M217="","",
   IF(AND(Outcomes!N217&lt;&gt;"",Outcomes!N217&lt;'County Names to hide'!$C$2),0,
      ROUND((MIN(IF(Outcomes!N217="", 'County Names to hide'!$D$2, Outcomes!N217),'County Names to hide'!$D$2)-Outcomes!M216)/30,1)))</f>
        <v/>
      </c>
      <c r="U217" s="211" t="str">
        <f>IF(Outcomes!C217="", "", DATEDIF(Outcomes!C217, 'County Names to hide'!$D$2, "m"))</f>
        <v/>
      </c>
      <c r="V217" s="4"/>
      <c r="W217" s="4"/>
      <c r="X217" s="4"/>
      <c r="Y217" s="4"/>
      <c r="Z217" s="4"/>
      <c r="AA217" s="4"/>
      <c r="AB217" s="4"/>
      <c r="AC217" s="4"/>
      <c r="AD217" s="4"/>
      <c r="AE217" s="4"/>
      <c r="AF217" s="4"/>
      <c r="AG217" s="4"/>
      <c r="AH217" s="4"/>
      <c r="AI217" s="4"/>
      <c r="AJ217" s="4"/>
      <c r="AK217" s="4"/>
      <c r="AL217" s="4"/>
      <c r="AM217" s="4"/>
      <c r="AN217" s="4"/>
      <c r="AO217" s="210" t="str">
        <f t="shared" si="10"/>
        <v/>
      </c>
      <c r="AP217" s="210" t="str">
        <f t="shared" si="11"/>
        <v/>
      </c>
      <c r="AQ217" s="4"/>
      <c r="AR217" s="4"/>
      <c r="AS217" s="4"/>
    </row>
    <row r="218" spans="1:45" x14ac:dyDescent="0.35">
      <c r="A218" s="31"/>
      <c r="B218" s="32"/>
      <c r="C218" s="33"/>
      <c r="D218" s="32"/>
      <c r="E218" s="32"/>
      <c r="F218" s="32"/>
      <c r="G218" s="32"/>
      <c r="H218" s="32"/>
      <c r="I218" s="32"/>
      <c r="J218" s="32"/>
      <c r="K218" s="32"/>
      <c r="L218" s="210" t="str">
        <f t="shared" si="9"/>
        <v>Yes</v>
      </c>
      <c r="M218" s="33"/>
      <c r="N218" s="33"/>
      <c r="O218" s="233" t="str">
        <f>IF(Outcomes!M218="","",IF(AND(Outcomes!M218&lt;='County Names to hide (2)'!$D$2,IF(Outcomes!N218="",'County Names to hide (2)'!$D$2,Outcomes!N218)&gt;='County Names to hide (2)'!$C$2),"Yes","No"))</f>
        <v/>
      </c>
      <c r="P218" s="33"/>
      <c r="Q218" s="33"/>
      <c r="R218" s="33"/>
      <c r="S218" s="33"/>
      <c r="T218" s="206" t="str">
        <f>IF(Outcomes!M218="","",
   IF(AND(Outcomes!N218&lt;&gt;"",Outcomes!N218&lt;'County Names to hide'!$C$2),0,
      ROUND((MIN(IF(Outcomes!N218="", 'County Names to hide'!$D$2, Outcomes!N218),'County Names to hide'!$D$2)-Outcomes!M217)/30,1)))</f>
        <v/>
      </c>
      <c r="U218" s="211" t="str">
        <f>IF(Outcomes!C218="", "", DATEDIF(Outcomes!C218, 'County Names to hide'!$D$2, "m"))</f>
        <v/>
      </c>
      <c r="V218" s="32"/>
      <c r="W218" s="32"/>
      <c r="X218" s="32"/>
      <c r="Y218" s="32"/>
      <c r="Z218" s="32"/>
      <c r="AA218" s="32"/>
      <c r="AB218" s="32"/>
      <c r="AC218" s="32"/>
      <c r="AD218" s="32"/>
      <c r="AE218" s="32"/>
      <c r="AF218" s="32"/>
      <c r="AG218" s="32"/>
      <c r="AH218" s="32"/>
      <c r="AI218" s="32"/>
      <c r="AJ218" s="32"/>
      <c r="AK218" s="32"/>
      <c r="AL218" s="32"/>
      <c r="AM218" s="32"/>
      <c r="AN218" s="32"/>
      <c r="AO218" s="210" t="str">
        <f t="shared" si="10"/>
        <v/>
      </c>
      <c r="AP218" s="210" t="str">
        <f t="shared" si="11"/>
        <v/>
      </c>
      <c r="AQ218" s="32"/>
      <c r="AR218" s="32"/>
      <c r="AS218" s="32"/>
    </row>
    <row r="219" spans="1:45" x14ac:dyDescent="0.35">
      <c r="A219" s="28"/>
      <c r="B219" s="4"/>
      <c r="C219" s="29"/>
      <c r="D219" s="4"/>
      <c r="E219" s="4"/>
      <c r="F219" s="4"/>
      <c r="G219" s="4"/>
      <c r="H219" s="4"/>
      <c r="I219" s="4"/>
      <c r="J219" s="4"/>
      <c r="K219" s="4"/>
      <c r="L219" s="210" t="str">
        <f t="shared" si="9"/>
        <v>Yes</v>
      </c>
      <c r="M219" s="29"/>
      <c r="N219" s="29"/>
      <c r="O219" s="233" t="str">
        <f>IF(Outcomes!M219="","",IF(AND(Outcomes!M219&lt;='County Names to hide (2)'!$D$2,IF(Outcomes!N219="",'County Names to hide (2)'!$D$2,Outcomes!N219)&gt;='County Names to hide (2)'!$C$2),"Yes","No"))</f>
        <v/>
      </c>
      <c r="P219" s="29"/>
      <c r="Q219" s="29"/>
      <c r="R219" s="29"/>
      <c r="S219" s="29"/>
      <c r="T219" s="206" t="str">
        <f>IF(Outcomes!M219="","",
   IF(AND(Outcomes!N219&lt;&gt;"",Outcomes!N219&lt;'County Names to hide'!$C$2),0,
      ROUND((MIN(IF(Outcomes!N219="", 'County Names to hide'!$D$2, Outcomes!N219),'County Names to hide'!$D$2)-Outcomes!M218)/30,1)))</f>
        <v/>
      </c>
      <c r="U219" s="211" t="str">
        <f>IF(Outcomes!C219="", "", DATEDIF(Outcomes!C219, 'County Names to hide'!$D$2, "m"))</f>
        <v/>
      </c>
      <c r="V219" s="4"/>
      <c r="W219" s="4"/>
      <c r="X219" s="4"/>
      <c r="Y219" s="4"/>
      <c r="Z219" s="4"/>
      <c r="AA219" s="4"/>
      <c r="AB219" s="4"/>
      <c r="AC219" s="4"/>
      <c r="AD219" s="4"/>
      <c r="AE219" s="4"/>
      <c r="AF219" s="4"/>
      <c r="AG219" s="4"/>
      <c r="AH219" s="4"/>
      <c r="AI219" s="4"/>
      <c r="AJ219" s="4"/>
      <c r="AK219" s="4"/>
      <c r="AL219" s="4"/>
      <c r="AM219" s="4"/>
      <c r="AN219" s="4"/>
      <c r="AO219" s="210" t="str">
        <f t="shared" si="10"/>
        <v/>
      </c>
      <c r="AP219" s="210" t="str">
        <f t="shared" si="11"/>
        <v/>
      </c>
      <c r="AQ219" s="4"/>
      <c r="AR219" s="4"/>
      <c r="AS219" s="4"/>
    </row>
    <row r="220" spans="1:45" x14ac:dyDescent="0.35">
      <c r="A220" s="31"/>
      <c r="B220" s="32"/>
      <c r="C220" s="33"/>
      <c r="D220" s="32"/>
      <c r="E220" s="32"/>
      <c r="F220" s="32"/>
      <c r="G220" s="32"/>
      <c r="H220" s="32"/>
      <c r="I220" s="32"/>
      <c r="J220" s="32"/>
      <c r="K220" s="32"/>
      <c r="L220" s="210" t="str">
        <f t="shared" si="9"/>
        <v>Yes</v>
      </c>
      <c r="M220" s="33"/>
      <c r="N220" s="33"/>
      <c r="O220" s="233" t="str">
        <f>IF(Outcomes!M220="","",IF(AND(Outcomes!M220&lt;='County Names to hide (2)'!$D$2,IF(Outcomes!N220="",'County Names to hide (2)'!$D$2,Outcomes!N220)&gt;='County Names to hide (2)'!$C$2),"Yes","No"))</f>
        <v/>
      </c>
      <c r="P220" s="33"/>
      <c r="Q220" s="33"/>
      <c r="R220" s="33"/>
      <c r="S220" s="33"/>
      <c r="T220" s="206" t="str">
        <f>IF(Outcomes!M220="","",
   IF(AND(Outcomes!N220&lt;&gt;"",Outcomes!N220&lt;'County Names to hide'!$C$2),0,
      ROUND((MIN(IF(Outcomes!N220="", 'County Names to hide'!$D$2, Outcomes!N220),'County Names to hide'!$D$2)-Outcomes!M219)/30,1)))</f>
        <v/>
      </c>
      <c r="U220" s="211" t="str">
        <f>IF(Outcomes!C220="", "", DATEDIF(Outcomes!C220, 'County Names to hide'!$D$2, "m"))</f>
        <v/>
      </c>
      <c r="V220" s="32"/>
      <c r="W220" s="32"/>
      <c r="X220" s="32"/>
      <c r="Y220" s="32"/>
      <c r="Z220" s="32"/>
      <c r="AA220" s="32"/>
      <c r="AB220" s="32"/>
      <c r="AC220" s="32"/>
      <c r="AD220" s="32"/>
      <c r="AE220" s="32"/>
      <c r="AF220" s="32"/>
      <c r="AG220" s="32"/>
      <c r="AH220" s="32"/>
      <c r="AI220" s="32"/>
      <c r="AJ220" s="32"/>
      <c r="AK220" s="32"/>
      <c r="AL220" s="32"/>
      <c r="AM220" s="32"/>
      <c r="AN220" s="32"/>
      <c r="AO220" s="210" t="str">
        <f t="shared" si="10"/>
        <v/>
      </c>
      <c r="AP220" s="210" t="str">
        <f t="shared" si="11"/>
        <v/>
      </c>
      <c r="AQ220" s="32"/>
      <c r="AR220" s="32"/>
      <c r="AS220" s="32"/>
    </row>
    <row r="221" spans="1:45" x14ac:dyDescent="0.35">
      <c r="A221" s="28"/>
      <c r="B221" s="4"/>
      <c r="C221" s="29"/>
      <c r="D221" s="4"/>
      <c r="E221" s="4"/>
      <c r="F221" s="4"/>
      <c r="G221" s="4"/>
      <c r="H221" s="4"/>
      <c r="I221" s="4"/>
      <c r="J221" s="4"/>
      <c r="K221" s="4"/>
      <c r="L221" s="210" t="str">
        <f t="shared" si="9"/>
        <v>Yes</v>
      </c>
      <c r="M221" s="29"/>
      <c r="N221" s="29"/>
      <c r="O221" s="233" t="str">
        <f>IF(Outcomes!M221="","",IF(AND(Outcomes!M221&lt;='County Names to hide (2)'!$D$2,IF(Outcomes!N221="",'County Names to hide (2)'!$D$2,Outcomes!N221)&gt;='County Names to hide (2)'!$C$2),"Yes","No"))</f>
        <v/>
      </c>
      <c r="P221" s="29"/>
      <c r="Q221" s="29"/>
      <c r="R221" s="29"/>
      <c r="S221" s="29"/>
      <c r="T221" s="206" t="str">
        <f>IF(Outcomes!M221="","",
   IF(AND(Outcomes!N221&lt;&gt;"",Outcomes!N221&lt;'County Names to hide'!$C$2),0,
      ROUND((MIN(IF(Outcomes!N221="", 'County Names to hide'!$D$2, Outcomes!N221),'County Names to hide'!$D$2)-Outcomes!M220)/30,1)))</f>
        <v/>
      </c>
      <c r="U221" s="211" t="str">
        <f>IF(Outcomes!C221="", "", DATEDIF(Outcomes!C221, 'County Names to hide'!$D$2, "m"))</f>
        <v/>
      </c>
      <c r="V221" s="4"/>
      <c r="W221" s="4"/>
      <c r="X221" s="4"/>
      <c r="Y221" s="4"/>
      <c r="Z221" s="4"/>
      <c r="AA221" s="4"/>
      <c r="AB221" s="4"/>
      <c r="AC221" s="4"/>
      <c r="AD221" s="4"/>
      <c r="AE221" s="4"/>
      <c r="AF221" s="4"/>
      <c r="AG221" s="4"/>
      <c r="AH221" s="4"/>
      <c r="AI221" s="4"/>
      <c r="AJ221" s="4"/>
      <c r="AK221" s="4"/>
      <c r="AL221" s="4"/>
      <c r="AM221" s="4"/>
      <c r="AN221" s="4"/>
      <c r="AO221" s="210" t="str">
        <f t="shared" si="10"/>
        <v/>
      </c>
      <c r="AP221" s="210" t="str">
        <f t="shared" si="11"/>
        <v/>
      </c>
      <c r="AQ221" s="4"/>
      <c r="AR221" s="4"/>
      <c r="AS221" s="4"/>
    </row>
    <row r="222" spans="1:45" x14ac:dyDescent="0.35">
      <c r="A222" s="31"/>
      <c r="B222" s="32"/>
      <c r="C222" s="33"/>
      <c r="D222" s="32"/>
      <c r="E222" s="32"/>
      <c r="F222" s="32"/>
      <c r="G222" s="32"/>
      <c r="H222" s="32"/>
      <c r="I222" s="32"/>
      <c r="J222" s="32"/>
      <c r="K222" s="32"/>
      <c r="L222" s="210" t="str">
        <f t="shared" si="9"/>
        <v>Yes</v>
      </c>
      <c r="M222" s="33"/>
      <c r="N222" s="33"/>
      <c r="O222" s="233" t="str">
        <f>IF(Outcomes!M222="","",IF(AND(Outcomes!M222&lt;='County Names to hide (2)'!$D$2,IF(Outcomes!N222="",'County Names to hide (2)'!$D$2,Outcomes!N222)&gt;='County Names to hide (2)'!$C$2),"Yes","No"))</f>
        <v/>
      </c>
      <c r="P222" s="33"/>
      <c r="Q222" s="33"/>
      <c r="R222" s="33"/>
      <c r="S222" s="33"/>
      <c r="T222" s="206" t="str">
        <f>IF(Outcomes!M222="","",
   IF(AND(Outcomes!N222&lt;&gt;"",Outcomes!N222&lt;'County Names to hide'!$C$2),0,
      ROUND((MIN(IF(Outcomes!N222="", 'County Names to hide'!$D$2, Outcomes!N222),'County Names to hide'!$D$2)-Outcomes!M221)/30,1)))</f>
        <v/>
      </c>
      <c r="U222" s="211" t="str">
        <f>IF(Outcomes!C222="", "", DATEDIF(Outcomes!C222, 'County Names to hide'!$D$2, "m"))</f>
        <v/>
      </c>
      <c r="V222" s="32"/>
      <c r="W222" s="32"/>
      <c r="X222" s="32"/>
      <c r="Y222" s="32"/>
      <c r="Z222" s="32"/>
      <c r="AA222" s="32"/>
      <c r="AB222" s="32"/>
      <c r="AC222" s="32"/>
      <c r="AD222" s="32"/>
      <c r="AE222" s="32"/>
      <c r="AF222" s="32"/>
      <c r="AG222" s="32"/>
      <c r="AH222" s="32"/>
      <c r="AI222" s="32"/>
      <c r="AJ222" s="32"/>
      <c r="AK222" s="32"/>
      <c r="AL222" s="32"/>
      <c r="AM222" s="32"/>
      <c r="AN222" s="32"/>
      <c r="AO222" s="210" t="str">
        <f t="shared" si="10"/>
        <v/>
      </c>
      <c r="AP222" s="210" t="str">
        <f t="shared" si="11"/>
        <v/>
      </c>
      <c r="AQ222" s="32"/>
      <c r="AR222" s="32"/>
      <c r="AS222" s="32"/>
    </row>
    <row r="223" spans="1:45" x14ac:dyDescent="0.35">
      <c r="A223" s="28"/>
      <c r="B223" s="4"/>
      <c r="C223" s="29"/>
      <c r="D223" s="4"/>
      <c r="E223" s="4"/>
      <c r="F223" s="4"/>
      <c r="G223" s="4"/>
      <c r="H223" s="4"/>
      <c r="I223" s="4"/>
      <c r="J223" s="4"/>
      <c r="K223" s="4"/>
      <c r="L223" s="210" t="str">
        <f t="shared" si="9"/>
        <v>Yes</v>
      </c>
      <c r="M223" s="29"/>
      <c r="N223" s="29"/>
      <c r="O223" s="233" t="str">
        <f>IF(Outcomes!M223="","",IF(AND(Outcomes!M223&lt;='County Names to hide (2)'!$D$2,IF(Outcomes!N223="",'County Names to hide (2)'!$D$2,Outcomes!N223)&gt;='County Names to hide (2)'!$C$2),"Yes","No"))</f>
        <v/>
      </c>
      <c r="P223" s="29"/>
      <c r="Q223" s="29"/>
      <c r="R223" s="29"/>
      <c r="S223" s="29"/>
      <c r="T223" s="206" t="str">
        <f>IF(Outcomes!M223="","",
   IF(AND(Outcomes!N223&lt;&gt;"",Outcomes!N223&lt;'County Names to hide'!$C$2),0,
      ROUND((MIN(IF(Outcomes!N223="", 'County Names to hide'!$D$2, Outcomes!N223),'County Names to hide'!$D$2)-Outcomes!M222)/30,1)))</f>
        <v/>
      </c>
      <c r="U223" s="211" t="str">
        <f>IF(Outcomes!C223="", "", DATEDIF(Outcomes!C223, 'County Names to hide'!$D$2, "m"))</f>
        <v/>
      </c>
      <c r="V223" s="4"/>
      <c r="W223" s="4"/>
      <c r="X223" s="4"/>
      <c r="Y223" s="4"/>
      <c r="Z223" s="4"/>
      <c r="AA223" s="4"/>
      <c r="AB223" s="4"/>
      <c r="AC223" s="4"/>
      <c r="AD223" s="4"/>
      <c r="AE223" s="4"/>
      <c r="AF223" s="4"/>
      <c r="AG223" s="4"/>
      <c r="AH223" s="4"/>
      <c r="AI223" s="4"/>
      <c r="AJ223" s="4"/>
      <c r="AK223" s="4"/>
      <c r="AL223" s="4"/>
      <c r="AM223" s="4"/>
      <c r="AN223" s="4"/>
      <c r="AO223" s="210" t="str">
        <f t="shared" si="10"/>
        <v/>
      </c>
      <c r="AP223" s="210" t="str">
        <f t="shared" si="11"/>
        <v/>
      </c>
      <c r="AQ223" s="4"/>
      <c r="AR223" s="4"/>
      <c r="AS223" s="4"/>
    </row>
    <row r="224" spans="1:45" x14ac:dyDescent="0.35">
      <c r="A224" s="31"/>
      <c r="B224" s="32"/>
      <c r="C224" s="33"/>
      <c r="D224" s="32"/>
      <c r="E224" s="32"/>
      <c r="F224" s="32"/>
      <c r="G224" s="32"/>
      <c r="H224" s="32"/>
      <c r="I224" s="32"/>
      <c r="J224" s="32"/>
      <c r="K224" s="32"/>
      <c r="L224" s="210" t="str">
        <f t="shared" si="9"/>
        <v>Yes</v>
      </c>
      <c r="M224" s="33"/>
      <c r="N224" s="33"/>
      <c r="O224" s="233" t="str">
        <f>IF(Outcomes!M224="","",IF(AND(Outcomes!M224&lt;='County Names to hide (2)'!$D$2,IF(Outcomes!N224="",'County Names to hide (2)'!$D$2,Outcomes!N224)&gt;='County Names to hide (2)'!$C$2),"Yes","No"))</f>
        <v/>
      </c>
      <c r="P224" s="33"/>
      <c r="Q224" s="33"/>
      <c r="R224" s="33"/>
      <c r="S224" s="33"/>
      <c r="T224" s="206" t="str">
        <f>IF(Outcomes!M224="","",
   IF(AND(Outcomes!N224&lt;&gt;"",Outcomes!N224&lt;'County Names to hide'!$C$2),0,
      ROUND((MIN(IF(Outcomes!N224="", 'County Names to hide'!$D$2, Outcomes!N224),'County Names to hide'!$D$2)-Outcomes!M223)/30,1)))</f>
        <v/>
      </c>
      <c r="U224" s="211" t="str">
        <f>IF(Outcomes!C224="", "", DATEDIF(Outcomes!C224, 'County Names to hide'!$D$2, "m"))</f>
        <v/>
      </c>
      <c r="V224" s="32"/>
      <c r="W224" s="32"/>
      <c r="X224" s="32"/>
      <c r="Y224" s="32"/>
      <c r="Z224" s="32"/>
      <c r="AA224" s="32"/>
      <c r="AB224" s="32"/>
      <c r="AC224" s="32"/>
      <c r="AD224" s="32"/>
      <c r="AE224" s="32"/>
      <c r="AF224" s="32"/>
      <c r="AG224" s="32"/>
      <c r="AH224" s="32"/>
      <c r="AI224" s="32"/>
      <c r="AJ224" s="32"/>
      <c r="AK224" s="32"/>
      <c r="AL224" s="32"/>
      <c r="AM224" s="32"/>
      <c r="AN224" s="32"/>
      <c r="AO224" s="210" t="str">
        <f t="shared" si="10"/>
        <v/>
      </c>
      <c r="AP224" s="210" t="str">
        <f t="shared" si="11"/>
        <v/>
      </c>
      <c r="AQ224" s="32"/>
      <c r="AR224" s="32"/>
      <c r="AS224" s="32"/>
    </row>
    <row r="225" spans="1:45" x14ac:dyDescent="0.35">
      <c r="A225" s="28"/>
      <c r="B225" s="4"/>
      <c r="C225" s="29"/>
      <c r="D225" s="4"/>
      <c r="E225" s="4"/>
      <c r="F225" s="4"/>
      <c r="G225" s="4"/>
      <c r="H225" s="4"/>
      <c r="I225" s="4"/>
      <c r="J225" s="4"/>
      <c r="K225" s="4"/>
      <c r="L225" s="210" t="str">
        <f t="shared" si="9"/>
        <v>Yes</v>
      </c>
      <c r="M225" s="29"/>
      <c r="N225" s="29"/>
      <c r="O225" s="233" t="str">
        <f>IF(Outcomes!M225="","",IF(AND(Outcomes!M225&lt;='County Names to hide (2)'!$D$2,IF(Outcomes!N225="",'County Names to hide (2)'!$D$2,Outcomes!N225)&gt;='County Names to hide (2)'!$C$2),"Yes","No"))</f>
        <v/>
      </c>
      <c r="P225" s="29"/>
      <c r="Q225" s="29"/>
      <c r="R225" s="29"/>
      <c r="S225" s="29"/>
      <c r="T225" s="206" t="str">
        <f>IF(Outcomes!M225="","",
   IF(AND(Outcomes!N225&lt;&gt;"",Outcomes!N225&lt;'County Names to hide'!$C$2),0,
      ROUND((MIN(IF(Outcomes!N225="", 'County Names to hide'!$D$2, Outcomes!N225),'County Names to hide'!$D$2)-Outcomes!M224)/30,1)))</f>
        <v/>
      </c>
      <c r="U225" s="211" t="str">
        <f>IF(Outcomes!C225="", "", DATEDIF(Outcomes!C225, 'County Names to hide'!$D$2, "m"))</f>
        <v/>
      </c>
      <c r="V225" s="4"/>
      <c r="W225" s="4"/>
      <c r="X225" s="4"/>
      <c r="Y225" s="4"/>
      <c r="Z225" s="4"/>
      <c r="AA225" s="4"/>
      <c r="AB225" s="4"/>
      <c r="AC225" s="4"/>
      <c r="AD225" s="4"/>
      <c r="AE225" s="4"/>
      <c r="AF225" s="4"/>
      <c r="AG225" s="4"/>
      <c r="AH225" s="4"/>
      <c r="AI225" s="4"/>
      <c r="AJ225" s="4"/>
      <c r="AK225" s="4"/>
      <c r="AL225" s="4"/>
      <c r="AM225" s="4"/>
      <c r="AN225" s="4"/>
      <c r="AO225" s="210" t="str">
        <f t="shared" si="10"/>
        <v/>
      </c>
      <c r="AP225" s="210" t="str">
        <f t="shared" si="11"/>
        <v/>
      </c>
      <c r="AQ225" s="4"/>
      <c r="AR225" s="4"/>
      <c r="AS225" s="4"/>
    </row>
    <row r="226" spans="1:45" x14ac:dyDescent="0.35">
      <c r="A226" s="31"/>
      <c r="B226" s="32"/>
      <c r="C226" s="33"/>
      <c r="D226" s="32"/>
      <c r="E226" s="32"/>
      <c r="F226" s="32"/>
      <c r="G226" s="32"/>
      <c r="H226" s="32"/>
      <c r="I226" s="32"/>
      <c r="J226" s="32"/>
      <c r="K226" s="32"/>
      <c r="L226" s="210" t="str">
        <f t="shared" si="9"/>
        <v>Yes</v>
      </c>
      <c r="M226" s="33"/>
      <c r="N226" s="33"/>
      <c r="O226" s="233" t="str">
        <f>IF(Outcomes!M226="","",IF(AND(Outcomes!M226&lt;='County Names to hide (2)'!$D$2,IF(Outcomes!N226="",'County Names to hide (2)'!$D$2,Outcomes!N226)&gt;='County Names to hide (2)'!$C$2),"Yes","No"))</f>
        <v/>
      </c>
      <c r="P226" s="33"/>
      <c r="Q226" s="33"/>
      <c r="R226" s="33"/>
      <c r="S226" s="33"/>
      <c r="T226" s="206" t="str">
        <f>IF(Outcomes!M226="","",
   IF(AND(Outcomes!N226&lt;&gt;"",Outcomes!N226&lt;'County Names to hide'!$C$2),0,
      ROUND((MIN(IF(Outcomes!N226="", 'County Names to hide'!$D$2, Outcomes!N226),'County Names to hide'!$D$2)-Outcomes!M225)/30,1)))</f>
        <v/>
      </c>
      <c r="U226" s="211" t="str">
        <f>IF(Outcomes!C226="", "", DATEDIF(Outcomes!C226, 'County Names to hide'!$D$2, "m"))</f>
        <v/>
      </c>
      <c r="V226" s="32"/>
      <c r="W226" s="32"/>
      <c r="X226" s="32"/>
      <c r="Y226" s="32"/>
      <c r="Z226" s="32"/>
      <c r="AA226" s="32"/>
      <c r="AB226" s="32"/>
      <c r="AC226" s="32"/>
      <c r="AD226" s="32"/>
      <c r="AE226" s="32"/>
      <c r="AF226" s="32"/>
      <c r="AG226" s="32"/>
      <c r="AH226" s="32"/>
      <c r="AI226" s="32"/>
      <c r="AJ226" s="32"/>
      <c r="AK226" s="32"/>
      <c r="AL226" s="32"/>
      <c r="AM226" s="32"/>
      <c r="AN226" s="32"/>
      <c r="AO226" s="210" t="str">
        <f t="shared" si="10"/>
        <v/>
      </c>
      <c r="AP226" s="210" t="str">
        <f t="shared" si="11"/>
        <v/>
      </c>
      <c r="AQ226" s="32"/>
      <c r="AR226" s="32"/>
      <c r="AS226" s="32"/>
    </row>
    <row r="227" spans="1:45" x14ac:dyDescent="0.35">
      <c r="A227" s="28"/>
      <c r="B227" s="4"/>
      <c r="C227" s="29"/>
      <c r="D227" s="4"/>
      <c r="E227" s="4"/>
      <c r="F227" s="4"/>
      <c r="G227" s="4"/>
      <c r="H227" s="4"/>
      <c r="I227" s="4"/>
      <c r="J227" s="4"/>
      <c r="K227" s="4"/>
      <c r="L227" s="210" t="str">
        <f t="shared" si="9"/>
        <v>Yes</v>
      </c>
      <c r="M227" s="29"/>
      <c r="N227" s="29"/>
      <c r="O227" s="233" t="str">
        <f>IF(Outcomes!M227="","",IF(AND(Outcomes!M227&lt;='County Names to hide (2)'!$D$2,IF(Outcomes!N227="",'County Names to hide (2)'!$D$2,Outcomes!N227)&gt;='County Names to hide (2)'!$C$2),"Yes","No"))</f>
        <v/>
      </c>
      <c r="P227" s="29"/>
      <c r="Q227" s="29"/>
      <c r="R227" s="29"/>
      <c r="S227" s="29"/>
      <c r="T227" s="206" t="str">
        <f>IF(Outcomes!M227="","",
   IF(AND(Outcomes!N227&lt;&gt;"",Outcomes!N227&lt;'County Names to hide'!$C$2),0,
      ROUND((MIN(IF(Outcomes!N227="", 'County Names to hide'!$D$2, Outcomes!N227),'County Names to hide'!$D$2)-Outcomes!M226)/30,1)))</f>
        <v/>
      </c>
      <c r="U227" s="211" t="str">
        <f>IF(Outcomes!C227="", "", DATEDIF(Outcomes!C227, 'County Names to hide'!$D$2, "m"))</f>
        <v/>
      </c>
      <c r="V227" s="4"/>
      <c r="W227" s="4"/>
      <c r="X227" s="4"/>
      <c r="Y227" s="4"/>
      <c r="Z227" s="4"/>
      <c r="AA227" s="4"/>
      <c r="AB227" s="4"/>
      <c r="AC227" s="4"/>
      <c r="AD227" s="4"/>
      <c r="AE227" s="4"/>
      <c r="AF227" s="4"/>
      <c r="AG227" s="4"/>
      <c r="AH227" s="4"/>
      <c r="AI227" s="4"/>
      <c r="AJ227" s="4"/>
      <c r="AK227" s="4"/>
      <c r="AL227" s="4"/>
      <c r="AM227" s="4"/>
      <c r="AN227" s="4"/>
      <c r="AO227" s="210" t="str">
        <f t="shared" si="10"/>
        <v/>
      </c>
      <c r="AP227" s="210" t="str">
        <f t="shared" si="11"/>
        <v/>
      </c>
      <c r="AQ227" s="4"/>
      <c r="AR227" s="4"/>
      <c r="AS227" s="4"/>
    </row>
    <row r="228" spans="1:45" x14ac:dyDescent="0.35">
      <c r="A228" s="31"/>
      <c r="B228" s="32"/>
      <c r="C228" s="33"/>
      <c r="D228" s="32"/>
      <c r="E228" s="32"/>
      <c r="F228" s="32"/>
      <c r="G228" s="32"/>
      <c r="H228" s="32"/>
      <c r="I228" s="32"/>
      <c r="J228" s="32"/>
      <c r="K228" s="32"/>
      <c r="L228" s="210" t="str">
        <f t="shared" si="9"/>
        <v>Yes</v>
      </c>
      <c r="M228" s="33"/>
      <c r="N228" s="33"/>
      <c r="O228" s="233" t="str">
        <f>IF(Outcomes!M228="","",IF(AND(Outcomes!M228&lt;='County Names to hide (2)'!$D$2,IF(Outcomes!N228="",'County Names to hide (2)'!$D$2,Outcomes!N228)&gt;='County Names to hide (2)'!$C$2),"Yes","No"))</f>
        <v/>
      </c>
      <c r="P228" s="33"/>
      <c r="Q228" s="33"/>
      <c r="R228" s="33"/>
      <c r="S228" s="33"/>
      <c r="T228" s="206" t="str">
        <f>IF(Outcomes!M228="","",
   IF(AND(Outcomes!N228&lt;&gt;"",Outcomes!N228&lt;'County Names to hide'!$C$2),0,
      ROUND((MIN(IF(Outcomes!N228="", 'County Names to hide'!$D$2, Outcomes!N228),'County Names to hide'!$D$2)-Outcomes!M227)/30,1)))</f>
        <v/>
      </c>
      <c r="U228" s="211" t="str">
        <f>IF(Outcomes!C228="", "", DATEDIF(Outcomes!C228, 'County Names to hide'!$D$2, "m"))</f>
        <v/>
      </c>
      <c r="V228" s="32"/>
      <c r="W228" s="32"/>
      <c r="X228" s="32"/>
      <c r="Y228" s="32"/>
      <c r="Z228" s="32"/>
      <c r="AA228" s="32"/>
      <c r="AB228" s="32"/>
      <c r="AC228" s="32"/>
      <c r="AD228" s="32"/>
      <c r="AE228" s="32"/>
      <c r="AF228" s="32"/>
      <c r="AG228" s="32"/>
      <c r="AH228" s="32"/>
      <c r="AI228" s="32"/>
      <c r="AJ228" s="32"/>
      <c r="AK228" s="32"/>
      <c r="AL228" s="32"/>
      <c r="AM228" s="32"/>
      <c r="AN228" s="32"/>
      <c r="AO228" s="210" t="str">
        <f t="shared" si="10"/>
        <v/>
      </c>
      <c r="AP228" s="210" t="str">
        <f t="shared" si="11"/>
        <v/>
      </c>
      <c r="AQ228" s="32"/>
      <c r="AR228" s="32"/>
      <c r="AS228" s="32"/>
    </row>
    <row r="229" spans="1:45" x14ac:dyDescent="0.35">
      <c r="A229" s="28"/>
      <c r="B229" s="4"/>
      <c r="C229" s="29"/>
      <c r="D229" s="4"/>
      <c r="E229" s="4"/>
      <c r="F229" s="4"/>
      <c r="G229" s="4"/>
      <c r="H229" s="4"/>
      <c r="I229" s="4"/>
      <c r="J229" s="4"/>
      <c r="K229" s="4"/>
      <c r="L229" s="210" t="str">
        <f t="shared" si="9"/>
        <v>Yes</v>
      </c>
      <c r="M229" s="29"/>
      <c r="N229" s="29"/>
      <c r="O229" s="233" t="str">
        <f>IF(Outcomes!M229="","",IF(AND(Outcomes!M229&lt;='County Names to hide (2)'!$D$2,IF(Outcomes!N229="",'County Names to hide (2)'!$D$2,Outcomes!N229)&gt;='County Names to hide (2)'!$C$2),"Yes","No"))</f>
        <v/>
      </c>
      <c r="P229" s="29"/>
      <c r="Q229" s="29"/>
      <c r="R229" s="29"/>
      <c r="S229" s="29"/>
      <c r="T229" s="206" t="str">
        <f>IF(Outcomes!M229="","",
   IF(AND(Outcomes!N229&lt;&gt;"",Outcomes!N229&lt;'County Names to hide'!$C$2),0,
      ROUND((MIN(IF(Outcomes!N229="", 'County Names to hide'!$D$2, Outcomes!N229),'County Names to hide'!$D$2)-Outcomes!M228)/30,1)))</f>
        <v/>
      </c>
      <c r="U229" s="211" t="str">
        <f>IF(Outcomes!C229="", "", DATEDIF(Outcomes!C229, 'County Names to hide'!$D$2, "m"))</f>
        <v/>
      </c>
      <c r="V229" s="4"/>
      <c r="W229" s="4"/>
      <c r="X229" s="4"/>
      <c r="Y229" s="4"/>
      <c r="Z229" s="4"/>
      <c r="AA229" s="4"/>
      <c r="AB229" s="4"/>
      <c r="AC229" s="4"/>
      <c r="AD229" s="4"/>
      <c r="AE229" s="4"/>
      <c r="AF229" s="4"/>
      <c r="AG229" s="4"/>
      <c r="AH229" s="4"/>
      <c r="AI229" s="4"/>
      <c r="AJ229" s="4"/>
      <c r="AK229" s="4"/>
      <c r="AL229" s="4"/>
      <c r="AM229" s="4"/>
      <c r="AN229" s="4"/>
      <c r="AO229" s="210" t="str">
        <f t="shared" si="10"/>
        <v/>
      </c>
      <c r="AP229" s="210" t="str">
        <f t="shared" si="11"/>
        <v/>
      </c>
      <c r="AQ229" s="4"/>
      <c r="AR229" s="4"/>
      <c r="AS229" s="4"/>
    </row>
    <row r="230" spans="1:45" x14ac:dyDescent="0.35">
      <c r="A230" s="31"/>
      <c r="B230" s="32"/>
      <c r="C230" s="33"/>
      <c r="D230" s="32"/>
      <c r="E230" s="32"/>
      <c r="F230" s="32"/>
      <c r="G230" s="32"/>
      <c r="H230" s="32"/>
      <c r="I230" s="32"/>
      <c r="J230" s="32"/>
      <c r="K230" s="32"/>
      <c r="L230" s="210" t="str">
        <f t="shared" si="9"/>
        <v>Yes</v>
      </c>
      <c r="M230" s="33"/>
      <c r="N230" s="33"/>
      <c r="O230" s="233" t="str">
        <f>IF(Outcomes!M230="","",IF(AND(Outcomes!M230&lt;='County Names to hide (2)'!$D$2,IF(Outcomes!N230="",'County Names to hide (2)'!$D$2,Outcomes!N230)&gt;='County Names to hide (2)'!$C$2),"Yes","No"))</f>
        <v/>
      </c>
      <c r="P230" s="33"/>
      <c r="Q230" s="33"/>
      <c r="R230" s="33"/>
      <c r="S230" s="33"/>
      <c r="T230" s="206" t="str">
        <f>IF(Outcomes!M230="","",
   IF(AND(Outcomes!N230&lt;&gt;"",Outcomes!N230&lt;'County Names to hide'!$C$2),0,
      ROUND((MIN(IF(Outcomes!N230="", 'County Names to hide'!$D$2, Outcomes!N230),'County Names to hide'!$D$2)-Outcomes!M229)/30,1)))</f>
        <v/>
      </c>
      <c r="U230" s="211" t="str">
        <f>IF(Outcomes!C230="", "", DATEDIF(Outcomes!C230, 'County Names to hide'!$D$2, "m"))</f>
        <v/>
      </c>
      <c r="V230" s="32"/>
      <c r="W230" s="32"/>
      <c r="X230" s="32"/>
      <c r="Y230" s="32"/>
      <c r="Z230" s="32"/>
      <c r="AA230" s="32"/>
      <c r="AB230" s="32"/>
      <c r="AC230" s="32"/>
      <c r="AD230" s="32"/>
      <c r="AE230" s="32"/>
      <c r="AF230" s="32"/>
      <c r="AG230" s="32"/>
      <c r="AH230" s="32"/>
      <c r="AI230" s="32"/>
      <c r="AJ230" s="32"/>
      <c r="AK230" s="32"/>
      <c r="AL230" s="32"/>
      <c r="AM230" s="32"/>
      <c r="AN230" s="32"/>
      <c r="AO230" s="210" t="str">
        <f t="shared" si="10"/>
        <v/>
      </c>
      <c r="AP230" s="210" t="str">
        <f t="shared" si="11"/>
        <v/>
      </c>
      <c r="AQ230" s="32"/>
      <c r="AR230" s="32"/>
      <c r="AS230" s="32"/>
    </row>
    <row r="231" spans="1:45" x14ac:dyDescent="0.35">
      <c r="A231" s="28"/>
      <c r="B231" s="4"/>
      <c r="C231" s="29"/>
      <c r="D231" s="4"/>
      <c r="E231" s="4"/>
      <c r="F231" s="4"/>
      <c r="G231" s="4"/>
      <c r="H231" s="4"/>
      <c r="I231" s="4"/>
      <c r="J231" s="4"/>
      <c r="K231" s="4"/>
      <c r="L231" s="210" t="str">
        <f t="shared" si="9"/>
        <v>Yes</v>
      </c>
      <c r="M231" s="29"/>
      <c r="N231" s="29"/>
      <c r="O231" s="233" t="str">
        <f>IF(Outcomes!M231="","",IF(AND(Outcomes!M231&lt;='County Names to hide (2)'!$D$2,IF(Outcomes!N231="",'County Names to hide (2)'!$D$2,Outcomes!N231)&gt;='County Names to hide (2)'!$C$2),"Yes","No"))</f>
        <v/>
      </c>
      <c r="P231" s="29"/>
      <c r="Q231" s="29"/>
      <c r="R231" s="29"/>
      <c r="S231" s="29"/>
      <c r="T231" s="206" t="str">
        <f>IF(Outcomes!M231="","",
   IF(AND(Outcomes!N231&lt;&gt;"",Outcomes!N231&lt;'County Names to hide'!$C$2),0,
      ROUND((MIN(IF(Outcomes!N231="", 'County Names to hide'!$D$2, Outcomes!N231),'County Names to hide'!$D$2)-Outcomes!M230)/30,1)))</f>
        <v/>
      </c>
      <c r="U231" s="211" t="str">
        <f>IF(Outcomes!C231="", "", DATEDIF(Outcomes!C231, 'County Names to hide'!$D$2, "m"))</f>
        <v/>
      </c>
      <c r="V231" s="4"/>
      <c r="W231" s="4"/>
      <c r="X231" s="4"/>
      <c r="Y231" s="4"/>
      <c r="Z231" s="4"/>
      <c r="AA231" s="4"/>
      <c r="AB231" s="4"/>
      <c r="AC231" s="4"/>
      <c r="AD231" s="4"/>
      <c r="AE231" s="4"/>
      <c r="AF231" s="4"/>
      <c r="AG231" s="4"/>
      <c r="AH231" s="4"/>
      <c r="AI231" s="4"/>
      <c r="AJ231" s="4"/>
      <c r="AK231" s="4"/>
      <c r="AL231" s="4"/>
      <c r="AM231" s="4"/>
      <c r="AN231" s="4"/>
      <c r="AO231" s="210" t="str">
        <f t="shared" si="10"/>
        <v/>
      </c>
      <c r="AP231" s="210" t="str">
        <f t="shared" si="11"/>
        <v/>
      </c>
      <c r="AQ231" s="4"/>
      <c r="AR231" s="4"/>
      <c r="AS231" s="4"/>
    </row>
    <row r="232" spans="1:45" x14ac:dyDescent="0.35">
      <c r="A232" s="31"/>
      <c r="B232" s="32"/>
      <c r="C232" s="33"/>
      <c r="D232" s="32"/>
      <c r="E232" s="32"/>
      <c r="F232" s="32"/>
      <c r="G232" s="32"/>
      <c r="H232" s="32"/>
      <c r="I232" s="32"/>
      <c r="J232" s="32"/>
      <c r="K232" s="32"/>
      <c r="L232" s="210" t="str">
        <f t="shared" si="9"/>
        <v>Yes</v>
      </c>
      <c r="M232" s="33"/>
      <c r="N232" s="33"/>
      <c r="O232" s="233" t="str">
        <f>IF(Outcomes!M232="","",IF(AND(Outcomes!M232&lt;='County Names to hide (2)'!$D$2,IF(Outcomes!N232="",'County Names to hide (2)'!$D$2,Outcomes!N232)&gt;='County Names to hide (2)'!$C$2),"Yes","No"))</f>
        <v/>
      </c>
      <c r="P232" s="33"/>
      <c r="Q232" s="33"/>
      <c r="R232" s="33"/>
      <c r="S232" s="33"/>
      <c r="T232" s="206" t="str">
        <f>IF(Outcomes!M232="","",
   IF(AND(Outcomes!N232&lt;&gt;"",Outcomes!N232&lt;'County Names to hide'!$C$2),0,
      ROUND((MIN(IF(Outcomes!N232="", 'County Names to hide'!$D$2, Outcomes!N232),'County Names to hide'!$D$2)-Outcomes!M231)/30,1)))</f>
        <v/>
      </c>
      <c r="U232" s="211" t="str">
        <f>IF(Outcomes!C232="", "", DATEDIF(Outcomes!C232, 'County Names to hide'!$D$2, "m"))</f>
        <v/>
      </c>
      <c r="V232" s="32"/>
      <c r="W232" s="32"/>
      <c r="X232" s="32"/>
      <c r="Y232" s="32"/>
      <c r="Z232" s="32"/>
      <c r="AA232" s="32"/>
      <c r="AB232" s="32"/>
      <c r="AC232" s="32"/>
      <c r="AD232" s="32"/>
      <c r="AE232" s="32"/>
      <c r="AF232" s="32"/>
      <c r="AG232" s="32"/>
      <c r="AH232" s="32"/>
      <c r="AI232" s="32"/>
      <c r="AJ232" s="32"/>
      <c r="AK232" s="32"/>
      <c r="AL232" s="32"/>
      <c r="AM232" s="32"/>
      <c r="AN232" s="32"/>
      <c r="AO232" s="210" t="str">
        <f t="shared" si="10"/>
        <v/>
      </c>
      <c r="AP232" s="210" t="str">
        <f t="shared" si="11"/>
        <v/>
      </c>
      <c r="AQ232" s="32"/>
      <c r="AR232" s="32"/>
      <c r="AS232" s="32"/>
    </row>
    <row r="233" spans="1:45" x14ac:dyDescent="0.35">
      <c r="A233" s="28"/>
      <c r="B233" s="4"/>
      <c r="C233" s="29"/>
      <c r="D233" s="4"/>
      <c r="E233" s="4"/>
      <c r="F233" s="4"/>
      <c r="G233" s="4"/>
      <c r="H233" s="4"/>
      <c r="I233" s="4"/>
      <c r="J233" s="4"/>
      <c r="K233" s="4"/>
      <c r="L233" s="210" t="str">
        <f t="shared" si="9"/>
        <v>Yes</v>
      </c>
      <c r="M233" s="29"/>
      <c r="N233" s="29"/>
      <c r="O233" s="233" t="str">
        <f>IF(Outcomes!M233="","",IF(AND(Outcomes!M233&lt;='County Names to hide (2)'!$D$2,IF(Outcomes!N233="",'County Names to hide (2)'!$D$2,Outcomes!N233)&gt;='County Names to hide (2)'!$C$2),"Yes","No"))</f>
        <v/>
      </c>
      <c r="P233" s="29"/>
      <c r="Q233" s="29"/>
      <c r="R233" s="29"/>
      <c r="S233" s="29"/>
      <c r="T233" s="206" t="str">
        <f>IF(Outcomes!M233="","",
   IF(AND(Outcomes!N233&lt;&gt;"",Outcomes!N233&lt;'County Names to hide'!$C$2),0,
      ROUND((MIN(IF(Outcomes!N233="", 'County Names to hide'!$D$2, Outcomes!N233),'County Names to hide'!$D$2)-Outcomes!M232)/30,1)))</f>
        <v/>
      </c>
      <c r="U233" s="211" t="str">
        <f>IF(Outcomes!C233="", "", DATEDIF(Outcomes!C233, 'County Names to hide'!$D$2, "m"))</f>
        <v/>
      </c>
      <c r="V233" s="4"/>
      <c r="W233" s="4"/>
      <c r="X233" s="4"/>
      <c r="Y233" s="4"/>
      <c r="Z233" s="4"/>
      <c r="AA233" s="4"/>
      <c r="AB233" s="4"/>
      <c r="AC233" s="4"/>
      <c r="AD233" s="4"/>
      <c r="AE233" s="4"/>
      <c r="AF233" s="4"/>
      <c r="AG233" s="4"/>
      <c r="AH233" s="4"/>
      <c r="AI233" s="4"/>
      <c r="AJ233" s="4"/>
      <c r="AK233" s="4"/>
      <c r="AL233" s="4"/>
      <c r="AM233" s="4"/>
      <c r="AN233" s="4"/>
      <c r="AO233" s="210" t="str">
        <f t="shared" si="10"/>
        <v/>
      </c>
      <c r="AP233" s="210" t="str">
        <f t="shared" si="11"/>
        <v/>
      </c>
      <c r="AQ233" s="4"/>
      <c r="AR233" s="4"/>
      <c r="AS233" s="4"/>
    </row>
    <row r="234" spans="1:45" x14ac:dyDescent="0.35">
      <c r="A234" s="31"/>
      <c r="B234" s="32"/>
      <c r="C234" s="33"/>
      <c r="D234" s="32"/>
      <c r="E234" s="32"/>
      <c r="F234" s="32"/>
      <c r="G234" s="32"/>
      <c r="H234" s="32"/>
      <c r="I234" s="32"/>
      <c r="J234" s="32"/>
      <c r="K234" s="32"/>
      <c r="L234" s="210" t="str">
        <f t="shared" si="9"/>
        <v>Yes</v>
      </c>
      <c r="M234" s="33"/>
      <c r="N234" s="33"/>
      <c r="O234" s="233" t="str">
        <f>IF(Outcomes!M234="","",IF(AND(Outcomes!M234&lt;='County Names to hide (2)'!$D$2,IF(Outcomes!N234="",'County Names to hide (2)'!$D$2,Outcomes!N234)&gt;='County Names to hide (2)'!$C$2),"Yes","No"))</f>
        <v/>
      </c>
      <c r="P234" s="33"/>
      <c r="Q234" s="33"/>
      <c r="R234" s="33"/>
      <c r="S234" s="33"/>
      <c r="T234" s="206" t="str">
        <f>IF(Outcomes!M234="","",
   IF(AND(Outcomes!N234&lt;&gt;"",Outcomes!N234&lt;'County Names to hide'!$C$2),0,
      ROUND((MIN(IF(Outcomes!N234="", 'County Names to hide'!$D$2, Outcomes!N234),'County Names to hide'!$D$2)-Outcomes!M233)/30,1)))</f>
        <v/>
      </c>
      <c r="U234" s="211" t="str">
        <f>IF(Outcomes!C234="", "", DATEDIF(Outcomes!C234, 'County Names to hide'!$D$2, "m"))</f>
        <v/>
      </c>
      <c r="V234" s="32"/>
      <c r="W234" s="32"/>
      <c r="X234" s="32"/>
      <c r="Y234" s="32"/>
      <c r="Z234" s="32"/>
      <c r="AA234" s="32"/>
      <c r="AB234" s="32"/>
      <c r="AC234" s="32"/>
      <c r="AD234" s="32"/>
      <c r="AE234" s="32"/>
      <c r="AF234" s="32"/>
      <c r="AG234" s="32"/>
      <c r="AH234" s="32"/>
      <c r="AI234" s="32"/>
      <c r="AJ234" s="32"/>
      <c r="AK234" s="32"/>
      <c r="AL234" s="32"/>
      <c r="AM234" s="32"/>
      <c r="AN234" s="32"/>
      <c r="AO234" s="210" t="str">
        <f t="shared" si="10"/>
        <v/>
      </c>
      <c r="AP234" s="210" t="str">
        <f t="shared" si="11"/>
        <v/>
      </c>
      <c r="AQ234" s="32"/>
      <c r="AR234" s="32"/>
      <c r="AS234" s="32"/>
    </row>
    <row r="235" spans="1:45" x14ac:dyDescent="0.35">
      <c r="A235" s="28"/>
      <c r="B235" s="4"/>
      <c r="C235" s="29"/>
      <c r="D235" s="4"/>
      <c r="E235" s="4"/>
      <c r="F235" s="4"/>
      <c r="G235" s="4"/>
      <c r="H235" s="4"/>
      <c r="I235" s="4"/>
      <c r="J235" s="4"/>
      <c r="K235" s="4"/>
      <c r="L235" s="210" t="str">
        <f t="shared" si="9"/>
        <v>Yes</v>
      </c>
      <c r="M235" s="29"/>
      <c r="N235" s="29"/>
      <c r="O235" s="233" t="str">
        <f>IF(Outcomes!M235="","",IF(AND(Outcomes!M235&lt;='County Names to hide (2)'!$D$2,IF(Outcomes!N235="",'County Names to hide (2)'!$D$2,Outcomes!N235)&gt;='County Names to hide (2)'!$C$2),"Yes","No"))</f>
        <v/>
      </c>
      <c r="P235" s="29"/>
      <c r="Q235" s="29"/>
      <c r="R235" s="29"/>
      <c r="S235" s="29"/>
      <c r="T235" s="206" t="str">
        <f>IF(Outcomes!M235="","",
   IF(AND(Outcomes!N235&lt;&gt;"",Outcomes!N235&lt;'County Names to hide'!$C$2),0,
      ROUND((MIN(IF(Outcomes!N235="", 'County Names to hide'!$D$2, Outcomes!N235),'County Names to hide'!$D$2)-Outcomes!M234)/30,1)))</f>
        <v/>
      </c>
      <c r="U235" s="211" t="str">
        <f>IF(Outcomes!C235="", "", DATEDIF(Outcomes!C235, 'County Names to hide'!$D$2, "m"))</f>
        <v/>
      </c>
      <c r="V235" s="4"/>
      <c r="W235" s="4"/>
      <c r="X235" s="4"/>
      <c r="Y235" s="4"/>
      <c r="Z235" s="4"/>
      <c r="AA235" s="4"/>
      <c r="AB235" s="4"/>
      <c r="AC235" s="4"/>
      <c r="AD235" s="4"/>
      <c r="AE235" s="4"/>
      <c r="AF235" s="4"/>
      <c r="AG235" s="4"/>
      <c r="AH235" s="4"/>
      <c r="AI235" s="4"/>
      <c r="AJ235" s="4"/>
      <c r="AK235" s="4"/>
      <c r="AL235" s="4"/>
      <c r="AM235" s="4"/>
      <c r="AN235" s="4"/>
      <c r="AO235" s="210" t="str">
        <f t="shared" si="10"/>
        <v/>
      </c>
      <c r="AP235" s="210" t="str">
        <f t="shared" si="11"/>
        <v/>
      </c>
      <c r="AQ235" s="4"/>
      <c r="AR235" s="4"/>
      <c r="AS235" s="4"/>
    </row>
    <row r="236" spans="1:45" x14ac:dyDescent="0.35">
      <c r="A236" s="31"/>
      <c r="B236" s="32"/>
      <c r="C236" s="33"/>
      <c r="D236" s="32"/>
      <c r="E236" s="32"/>
      <c r="F236" s="32"/>
      <c r="G236" s="32"/>
      <c r="H236" s="32"/>
      <c r="I236" s="32"/>
      <c r="J236" s="32"/>
      <c r="K236" s="32"/>
      <c r="L236" s="210" t="str">
        <f t="shared" si="9"/>
        <v>Yes</v>
      </c>
      <c r="M236" s="33"/>
      <c r="N236" s="33"/>
      <c r="O236" s="233" t="str">
        <f>IF(Outcomes!M236="","",IF(AND(Outcomes!M236&lt;='County Names to hide (2)'!$D$2,IF(Outcomes!N236="",'County Names to hide (2)'!$D$2,Outcomes!N236)&gt;='County Names to hide (2)'!$C$2),"Yes","No"))</f>
        <v/>
      </c>
      <c r="P236" s="33"/>
      <c r="Q236" s="33"/>
      <c r="R236" s="33"/>
      <c r="S236" s="33"/>
      <c r="T236" s="206" t="str">
        <f>IF(Outcomes!M236="","",
   IF(AND(Outcomes!N236&lt;&gt;"",Outcomes!N236&lt;'County Names to hide'!$C$2),0,
      ROUND((MIN(IF(Outcomes!N236="", 'County Names to hide'!$D$2, Outcomes!N236),'County Names to hide'!$D$2)-Outcomes!M235)/30,1)))</f>
        <v/>
      </c>
      <c r="U236" s="211" t="str">
        <f>IF(Outcomes!C236="", "", DATEDIF(Outcomes!C236, 'County Names to hide'!$D$2, "m"))</f>
        <v/>
      </c>
      <c r="V236" s="32"/>
      <c r="W236" s="32"/>
      <c r="X236" s="32"/>
      <c r="Y236" s="32"/>
      <c r="Z236" s="32"/>
      <c r="AA236" s="32"/>
      <c r="AB236" s="32"/>
      <c r="AC236" s="32"/>
      <c r="AD236" s="32"/>
      <c r="AE236" s="32"/>
      <c r="AF236" s="32"/>
      <c r="AG236" s="32"/>
      <c r="AH236" s="32"/>
      <c r="AI236" s="32"/>
      <c r="AJ236" s="32"/>
      <c r="AK236" s="32"/>
      <c r="AL236" s="32"/>
      <c r="AM236" s="32"/>
      <c r="AN236" s="32"/>
      <c r="AO236" s="210" t="str">
        <f t="shared" si="10"/>
        <v/>
      </c>
      <c r="AP236" s="210" t="str">
        <f t="shared" si="11"/>
        <v/>
      </c>
      <c r="AQ236" s="32"/>
      <c r="AR236" s="32"/>
      <c r="AS236" s="32"/>
    </row>
    <row r="237" spans="1:45" x14ac:dyDescent="0.35">
      <c r="A237" s="28"/>
      <c r="B237" s="4"/>
      <c r="C237" s="29"/>
      <c r="D237" s="4"/>
      <c r="E237" s="4"/>
      <c r="F237" s="4"/>
      <c r="G237" s="4"/>
      <c r="H237" s="4"/>
      <c r="I237" s="4"/>
      <c r="J237" s="4"/>
      <c r="K237" s="4"/>
      <c r="L237" s="210" t="str">
        <f t="shared" si="9"/>
        <v>Yes</v>
      </c>
      <c r="M237" s="29"/>
      <c r="N237" s="29"/>
      <c r="O237" s="233" t="str">
        <f>IF(Outcomes!M237="","",IF(AND(Outcomes!M237&lt;='County Names to hide (2)'!$D$2,IF(Outcomes!N237="",'County Names to hide (2)'!$D$2,Outcomes!N237)&gt;='County Names to hide (2)'!$C$2),"Yes","No"))</f>
        <v/>
      </c>
      <c r="P237" s="29"/>
      <c r="Q237" s="29"/>
      <c r="R237" s="29"/>
      <c r="S237" s="29"/>
      <c r="T237" s="206" t="str">
        <f>IF(Outcomes!M237="","",
   IF(AND(Outcomes!N237&lt;&gt;"",Outcomes!N237&lt;'County Names to hide'!$C$2),0,
      ROUND((MIN(IF(Outcomes!N237="", 'County Names to hide'!$D$2, Outcomes!N237),'County Names to hide'!$D$2)-Outcomes!M236)/30,1)))</f>
        <v/>
      </c>
      <c r="U237" s="211" t="str">
        <f>IF(Outcomes!C237="", "", DATEDIF(Outcomes!C237, 'County Names to hide'!$D$2, "m"))</f>
        <v/>
      </c>
      <c r="V237" s="4"/>
      <c r="W237" s="4"/>
      <c r="X237" s="4"/>
      <c r="Y237" s="4"/>
      <c r="Z237" s="4"/>
      <c r="AA237" s="4"/>
      <c r="AB237" s="4"/>
      <c r="AC237" s="4"/>
      <c r="AD237" s="4"/>
      <c r="AE237" s="4"/>
      <c r="AF237" s="4"/>
      <c r="AG237" s="4"/>
      <c r="AH237" s="4"/>
      <c r="AI237" s="4"/>
      <c r="AJ237" s="4"/>
      <c r="AK237" s="4"/>
      <c r="AL237" s="4"/>
      <c r="AM237" s="4"/>
      <c r="AN237" s="4"/>
      <c r="AO237" s="210" t="str">
        <f t="shared" si="10"/>
        <v/>
      </c>
      <c r="AP237" s="210" t="str">
        <f t="shared" si="11"/>
        <v/>
      </c>
      <c r="AQ237" s="4"/>
      <c r="AR237" s="4"/>
      <c r="AS237" s="4"/>
    </row>
    <row r="238" spans="1:45" x14ac:dyDescent="0.35">
      <c r="A238" s="31"/>
      <c r="B238" s="32"/>
      <c r="C238" s="33"/>
      <c r="D238" s="32"/>
      <c r="E238" s="32"/>
      <c r="F238" s="32"/>
      <c r="G238" s="32"/>
      <c r="H238" s="32"/>
      <c r="I238" s="32"/>
      <c r="J238" s="32"/>
      <c r="K238" s="32"/>
      <c r="L238" s="210" t="str">
        <f t="shared" si="9"/>
        <v>Yes</v>
      </c>
      <c r="M238" s="33"/>
      <c r="N238" s="33"/>
      <c r="O238" s="233" t="str">
        <f>IF(Outcomes!M238="","",IF(AND(Outcomes!M238&lt;='County Names to hide (2)'!$D$2,IF(Outcomes!N238="",'County Names to hide (2)'!$D$2,Outcomes!N238)&gt;='County Names to hide (2)'!$C$2),"Yes","No"))</f>
        <v/>
      </c>
      <c r="P238" s="33"/>
      <c r="Q238" s="33"/>
      <c r="R238" s="33"/>
      <c r="S238" s="33"/>
      <c r="T238" s="206" t="str">
        <f>IF(Outcomes!M238="","",
   IF(AND(Outcomes!N238&lt;&gt;"",Outcomes!N238&lt;'County Names to hide'!$C$2),0,
      ROUND((MIN(IF(Outcomes!N238="", 'County Names to hide'!$D$2, Outcomes!N238),'County Names to hide'!$D$2)-Outcomes!M237)/30,1)))</f>
        <v/>
      </c>
      <c r="U238" s="211" t="str">
        <f>IF(Outcomes!C238="", "", DATEDIF(Outcomes!C238, 'County Names to hide'!$D$2, "m"))</f>
        <v/>
      </c>
      <c r="V238" s="32"/>
      <c r="W238" s="32"/>
      <c r="X238" s="32"/>
      <c r="Y238" s="32"/>
      <c r="Z238" s="32"/>
      <c r="AA238" s="32"/>
      <c r="AB238" s="32"/>
      <c r="AC238" s="32"/>
      <c r="AD238" s="32"/>
      <c r="AE238" s="32"/>
      <c r="AF238" s="32"/>
      <c r="AG238" s="32"/>
      <c r="AH238" s="32"/>
      <c r="AI238" s="32"/>
      <c r="AJ238" s="32"/>
      <c r="AK238" s="32"/>
      <c r="AL238" s="32"/>
      <c r="AM238" s="32"/>
      <c r="AN238" s="32"/>
      <c r="AO238" s="210" t="str">
        <f t="shared" si="10"/>
        <v/>
      </c>
      <c r="AP238" s="210" t="str">
        <f t="shared" si="11"/>
        <v/>
      </c>
      <c r="AQ238" s="32"/>
      <c r="AR238" s="32"/>
      <c r="AS238" s="32"/>
    </row>
    <row r="239" spans="1:45" x14ac:dyDescent="0.35">
      <c r="A239" s="28"/>
      <c r="B239" s="4"/>
      <c r="C239" s="29"/>
      <c r="D239" s="4"/>
      <c r="E239" s="4"/>
      <c r="F239" s="4"/>
      <c r="G239" s="4"/>
      <c r="H239" s="4"/>
      <c r="I239" s="4"/>
      <c r="J239" s="4"/>
      <c r="K239" s="4"/>
      <c r="L239" s="210" t="str">
        <f t="shared" si="9"/>
        <v>Yes</v>
      </c>
      <c r="M239" s="29"/>
      <c r="N239" s="29"/>
      <c r="O239" s="233" t="str">
        <f>IF(Outcomes!M239="","",IF(AND(Outcomes!M239&lt;='County Names to hide (2)'!$D$2,IF(Outcomes!N239="",'County Names to hide (2)'!$D$2,Outcomes!N239)&gt;='County Names to hide (2)'!$C$2),"Yes","No"))</f>
        <v/>
      </c>
      <c r="P239" s="29"/>
      <c r="Q239" s="29"/>
      <c r="R239" s="29"/>
      <c r="S239" s="29"/>
      <c r="T239" s="206" t="str">
        <f>IF(Outcomes!M239="","",
   IF(AND(Outcomes!N239&lt;&gt;"",Outcomes!N239&lt;'County Names to hide'!$C$2),0,
      ROUND((MIN(IF(Outcomes!N239="", 'County Names to hide'!$D$2, Outcomes!N239),'County Names to hide'!$D$2)-Outcomes!M238)/30,1)))</f>
        <v/>
      </c>
      <c r="U239" s="211" t="str">
        <f>IF(Outcomes!C239="", "", DATEDIF(Outcomes!C239, 'County Names to hide'!$D$2, "m"))</f>
        <v/>
      </c>
      <c r="V239" s="4"/>
      <c r="W239" s="4"/>
      <c r="X239" s="4"/>
      <c r="Y239" s="4"/>
      <c r="Z239" s="4"/>
      <c r="AA239" s="4"/>
      <c r="AB239" s="4"/>
      <c r="AC239" s="4"/>
      <c r="AD239" s="4"/>
      <c r="AE239" s="4"/>
      <c r="AF239" s="4"/>
      <c r="AG239" s="4"/>
      <c r="AH239" s="4"/>
      <c r="AI239" s="4"/>
      <c r="AJ239" s="4"/>
      <c r="AK239" s="4"/>
      <c r="AL239" s="4"/>
      <c r="AM239" s="4"/>
      <c r="AN239" s="4"/>
      <c r="AO239" s="210" t="str">
        <f t="shared" si="10"/>
        <v/>
      </c>
      <c r="AP239" s="210" t="str">
        <f t="shared" si="11"/>
        <v/>
      </c>
      <c r="AQ239" s="4"/>
      <c r="AR239" s="4"/>
      <c r="AS239" s="4"/>
    </row>
    <row r="240" spans="1:45" x14ac:dyDescent="0.35">
      <c r="A240" s="31"/>
      <c r="B240" s="32"/>
      <c r="C240" s="33"/>
      <c r="D240" s="32"/>
      <c r="E240" s="32"/>
      <c r="F240" s="32"/>
      <c r="G240" s="32"/>
      <c r="H240" s="32"/>
      <c r="I240" s="32"/>
      <c r="J240" s="32"/>
      <c r="K240" s="32"/>
      <c r="L240" s="210" t="str">
        <f t="shared" si="9"/>
        <v>Yes</v>
      </c>
      <c r="M240" s="33"/>
      <c r="N240" s="33"/>
      <c r="O240" s="233" t="str">
        <f>IF(Outcomes!M240="","",IF(AND(Outcomes!M240&lt;='County Names to hide (2)'!$D$2,IF(Outcomes!N240="",'County Names to hide (2)'!$D$2,Outcomes!N240)&gt;='County Names to hide (2)'!$C$2),"Yes","No"))</f>
        <v/>
      </c>
      <c r="P240" s="33"/>
      <c r="Q240" s="33"/>
      <c r="R240" s="33"/>
      <c r="S240" s="33"/>
      <c r="T240" s="206" t="str">
        <f>IF(Outcomes!M240="","",
   IF(AND(Outcomes!N240&lt;&gt;"",Outcomes!N240&lt;'County Names to hide'!$C$2),0,
      ROUND((MIN(IF(Outcomes!N240="", 'County Names to hide'!$D$2, Outcomes!N240),'County Names to hide'!$D$2)-Outcomes!M239)/30,1)))</f>
        <v/>
      </c>
      <c r="U240" s="211" t="str">
        <f>IF(Outcomes!C240="", "", DATEDIF(Outcomes!C240, 'County Names to hide'!$D$2, "m"))</f>
        <v/>
      </c>
      <c r="V240" s="32"/>
      <c r="W240" s="32"/>
      <c r="X240" s="32"/>
      <c r="Y240" s="32"/>
      <c r="Z240" s="32"/>
      <c r="AA240" s="32"/>
      <c r="AB240" s="32"/>
      <c r="AC240" s="32"/>
      <c r="AD240" s="32"/>
      <c r="AE240" s="32"/>
      <c r="AF240" s="32"/>
      <c r="AG240" s="32"/>
      <c r="AH240" s="32"/>
      <c r="AI240" s="32"/>
      <c r="AJ240" s="32"/>
      <c r="AK240" s="32"/>
      <c r="AL240" s="32"/>
      <c r="AM240" s="32"/>
      <c r="AN240" s="32"/>
      <c r="AO240" s="210" t="str">
        <f t="shared" si="10"/>
        <v/>
      </c>
      <c r="AP240" s="210" t="str">
        <f t="shared" si="11"/>
        <v/>
      </c>
      <c r="AQ240" s="32"/>
      <c r="AR240" s="32"/>
      <c r="AS240" s="32"/>
    </row>
    <row r="241" spans="1:45" x14ac:dyDescent="0.35">
      <c r="A241" s="28"/>
      <c r="B241" s="4"/>
      <c r="C241" s="29"/>
      <c r="D241" s="4"/>
      <c r="E241" s="4"/>
      <c r="F241" s="4"/>
      <c r="G241" s="4"/>
      <c r="H241" s="4"/>
      <c r="I241" s="4"/>
      <c r="J241" s="4"/>
      <c r="K241" s="4"/>
      <c r="L241" s="210" t="str">
        <f t="shared" si="9"/>
        <v>Yes</v>
      </c>
      <c r="M241" s="29"/>
      <c r="N241" s="29"/>
      <c r="O241" s="233" t="str">
        <f>IF(Outcomes!M241="","",IF(AND(Outcomes!M241&lt;='County Names to hide (2)'!$D$2,IF(Outcomes!N241="",'County Names to hide (2)'!$D$2,Outcomes!N241)&gt;='County Names to hide (2)'!$C$2),"Yes","No"))</f>
        <v/>
      </c>
      <c r="P241" s="29"/>
      <c r="Q241" s="29"/>
      <c r="R241" s="29"/>
      <c r="S241" s="29"/>
      <c r="T241" s="206" t="str">
        <f>IF(Outcomes!M241="","",
   IF(AND(Outcomes!N241&lt;&gt;"",Outcomes!N241&lt;'County Names to hide'!$C$2),0,
      ROUND((MIN(IF(Outcomes!N241="", 'County Names to hide'!$D$2, Outcomes!N241),'County Names to hide'!$D$2)-Outcomes!M240)/30,1)))</f>
        <v/>
      </c>
      <c r="U241" s="211" t="str">
        <f>IF(Outcomes!C241="", "", DATEDIF(Outcomes!C241, 'County Names to hide'!$D$2, "m"))</f>
        <v/>
      </c>
      <c r="V241" s="4"/>
      <c r="W241" s="4"/>
      <c r="X241" s="4"/>
      <c r="Y241" s="4"/>
      <c r="Z241" s="4"/>
      <c r="AA241" s="4"/>
      <c r="AB241" s="4"/>
      <c r="AC241" s="4"/>
      <c r="AD241" s="4"/>
      <c r="AE241" s="4"/>
      <c r="AF241" s="4"/>
      <c r="AG241" s="4"/>
      <c r="AH241" s="4"/>
      <c r="AI241" s="4"/>
      <c r="AJ241" s="4"/>
      <c r="AK241" s="4"/>
      <c r="AL241" s="4"/>
      <c r="AM241" s="4"/>
      <c r="AN241" s="4"/>
      <c r="AO241" s="210" t="str">
        <f t="shared" si="10"/>
        <v/>
      </c>
      <c r="AP241" s="210" t="str">
        <f t="shared" si="11"/>
        <v/>
      </c>
      <c r="AQ241" s="4"/>
      <c r="AR241" s="4"/>
      <c r="AS241" s="4"/>
    </row>
    <row r="242" spans="1:45" x14ac:dyDescent="0.35">
      <c r="A242" s="31"/>
      <c r="B242" s="32"/>
      <c r="C242" s="33"/>
      <c r="D242" s="32"/>
      <c r="E242" s="32"/>
      <c r="F242" s="32"/>
      <c r="G242" s="32"/>
      <c r="H242" s="32"/>
      <c r="I242" s="32"/>
      <c r="J242" s="32"/>
      <c r="K242" s="32"/>
      <c r="L242" s="210" t="str">
        <f t="shared" si="9"/>
        <v>Yes</v>
      </c>
      <c r="M242" s="33"/>
      <c r="N242" s="33"/>
      <c r="O242" s="233" t="str">
        <f>IF(Outcomes!M242="","",IF(AND(Outcomes!M242&lt;='County Names to hide (2)'!$D$2,IF(Outcomes!N242="",'County Names to hide (2)'!$D$2,Outcomes!N242)&gt;='County Names to hide (2)'!$C$2),"Yes","No"))</f>
        <v/>
      </c>
      <c r="P242" s="33"/>
      <c r="Q242" s="33"/>
      <c r="R242" s="33"/>
      <c r="S242" s="33"/>
      <c r="T242" s="206" t="str">
        <f>IF(Outcomes!M242="","",
   IF(AND(Outcomes!N242&lt;&gt;"",Outcomes!N242&lt;'County Names to hide'!$C$2),0,
      ROUND((MIN(IF(Outcomes!N242="", 'County Names to hide'!$D$2, Outcomes!N242),'County Names to hide'!$D$2)-Outcomes!M241)/30,1)))</f>
        <v/>
      </c>
      <c r="U242" s="211" t="str">
        <f>IF(Outcomes!C242="", "", DATEDIF(Outcomes!C242, 'County Names to hide'!$D$2, "m"))</f>
        <v/>
      </c>
      <c r="V242" s="32"/>
      <c r="W242" s="32"/>
      <c r="X242" s="32"/>
      <c r="Y242" s="32"/>
      <c r="Z242" s="32"/>
      <c r="AA242" s="32"/>
      <c r="AB242" s="32"/>
      <c r="AC242" s="32"/>
      <c r="AD242" s="32"/>
      <c r="AE242" s="32"/>
      <c r="AF242" s="32"/>
      <c r="AG242" s="32"/>
      <c r="AH242" s="32"/>
      <c r="AI242" s="32"/>
      <c r="AJ242" s="32"/>
      <c r="AK242" s="32"/>
      <c r="AL242" s="32"/>
      <c r="AM242" s="32"/>
      <c r="AN242" s="32"/>
      <c r="AO242" s="210" t="str">
        <f t="shared" si="10"/>
        <v/>
      </c>
      <c r="AP242" s="210" t="str">
        <f t="shared" si="11"/>
        <v/>
      </c>
      <c r="AQ242" s="32"/>
      <c r="AR242" s="32"/>
      <c r="AS242" s="32"/>
    </row>
    <row r="243" spans="1:45" x14ac:dyDescent="0.35">
      <c r="A243" s="28"/>
      <c r="B243" s="4"/>
      <c r="C243" s="29"/>
      <c r="D243" s="4"/>
      <c r="E243" s="4"/>
      <c r="F243" s="4"/>
      <c r="G243" s="4"/>
      <c r="H243" s="4"/>
      <c r="I243" s="4"/>
      <c r="J243" s="4"/>
      <c r="K243" s="4"/>
      <c r="L243" s="210" t="str">
        <f t="shared" si="9"/>
        <v>Yes</v>
      </c>
      <c r="M243" s="29"/>
      <c r="N243" s="29"/>
      <c r="O243" s="233" t="str">
        <f>IF(Outcomes!M243="","",IF(AND(Outcomes!M243&lt;='County Names to hide (2)'!$D$2,IF(Outcomes!N243="",'County Names to hide (2)'!$D$2,Outcomes!N243)&gt;='County Names to hide (2)'!$C$2),"Yes","No"))</f>
        <v/>
      </c>
      <c r="P243" s="29"/>
      <c r="Q243" s="29"/>
      <c r="R243" s="29"/>
      <c r="S243" s="29"/>
      <c r="T243" s="206" t="str">
        <f>IF(Outcomes!M243="","",
   IF(AND(Outcomes!N243&lt;&gt;"",Outcomes!N243&lt;'County Names to hide'!$C$2),0,
      ROUND((MIN(IF(Outcomes!N243="", 'County Names to hide'!$D$2, Outcomes!N243),'County Names to hide'!$D$2)-Outcomes!M242)/30,1)))</f>
        <v/>
      </c>
      <c r="U243" s="211" t="str">
        <f>IF(Outcomes!C243="", "", DATEDIF(Outcomes!C243, 'County Names to hide'!$D$2, "m"))</f>
        <v/>
      </c>
      <c r="V243" s="4"/>
      <c r="W243" s="4"/>
      <c r="X243" s="4"/>
      <c r="Y243" s="4"/>
      <c r="Z243" s="4"/>
      <c r="AA243" s="4"/>
      <c r="AB243" s="4"/>
      <c r="AC243" s="4"/>
      <c r="AD243" s="4"/>
      <c r="AE243" s="4"/>
      <c r="AF243" s="4"/>
      <c r="AG243" s="4"/>
      <c r="AH243" s="4"/>
      <c r="AI243" s="4"/>
      <c r="AJ243" s="4"/>
      <c r="AK243" s="4"/>
      <c r="AL243" s="4"/>
      <c r="AM243" s="4"/>
      <c r="AN243" s="4"/>
      <c r="AO243" s="210" t="str">
        <f t="shared" si="10"/>
        <v/>
      </c>
      <c r="AP243" s="210" t="str">
        <f t="shared" si="11"/>
        <v/>
      </c>
      <c r="AQ243" s="4"/>
      <c r="AR243" s="4"/>
      <c r="AS243" s="4"/>
    </row>
    <row r="244" spans="1:45" x14ac:dyDescent="0.35">
      <c r="A244" s="31"/>
      <c r="B244" s="32"/>
      <c r="C244" s="33"/>
      <c r="D244" s="32"/>
      <c r="E244" s="32"/>
      <c r="F244" s="32"/>
      <c r="G244" s="32"/>
      <c r="H244" s="32"/>
      <c r="I244" s="32"/>
      <c r="J244" s="32"/>
      <c r="K244" s="32"/>
      <c r="L244" s="210" t="str">
        <f t="shared" si="9"/>
        <v>Yes</v>
      </c>
      <c r="M244" s="33"/>
      <c r="N244" s="33"/>
      <c r="O244" s="233" t="str">
        <f>IF(Outcomes!M244="","",IF(AND(Outcomes!M244&lt;='County Names to hide (2)'!$D$2,IF(Outcomes!N244="",'County Names to hide (2)'!$D$2,Outcomes!N244)&gt;='County Names to hide (2)'!$C$2),"Yes","No"))</f>
        <v/>
      </c>
      <c r="P244" s="33"/>
      <c r="Q244" s="33"/>
      <c r="R244" s="33"/>
      <c r="S244" s="33"/>
      <c r="T244" s="206" t="str">
        <f>IF(Outcomes!M244="","",
   IF(AND(Outcomes!N244&lt;&gt;"",Outcomes!N244&lt;'County Names to hide'!$C$2),0,
      ROUND((MIN(IF(Outcomes!N244="", 'County Names to hide'!$D$2, Outcomes!N244),'County Names to hide'!$D$2)-Outcomes!M243)/30,1)))</f>
        <v/>
      </c>
      <c r="U244" s="211" t="str">
        <f>IF(Outcomes!C244="", "", DATEDIF(Outcomes!C244, 'County Names to hide'!$D$2, "m"))</f>
        <v/>
      </c>
      <c r="V244" s="32"/>
      <c r="W244" s="32"/>
      <c r="X244" s="32"/>
      <c r="Y244" s="32"/>
      <c r="Z244" s="32"/>
      <c r="AA244" s="32"/>
      <c r="AB244" s="32"/>
      <c r="AC244" s="32"/>
      <c r="AD244" s="32"/>
      <c r="AE244" s="32"/>
      <c r="AF244" s="32"/>
      <c r="AG244" s="32"/>
      <c r="AH244" s="32"/>
      <c r="AI244" s="32"/>
      <c r="AJ244" s="32"/>
      <c r="AK244" s="32"/>
      <c r="AL244" s="32"/>
      <c r="AM244" s="32"/>
      <c r="AN244" s="32"/>
      <c r="AO244" s="210" t="str">
        <f t="shared" si="10"/>
        <v/>
      </c>
      <c r="AP244" s="210" t="str">
        <f t="shared" si="11"/>
        <v/>
      </c>
      <c r="AQ244" s="32"/>
      <c r="AR244" s="32"/>
      <c r="AS244" s="32"/>
    </row>
    <row r="245" spans="1:45" x14ac:dyDescent="0.35">
      <c r="A245" s="28"/>
      <c r="B245" s="4"/>
      <c r="C245" s="29"/>
      <c r="D245" s="4"/>
      <c r="E245" s="4"/>
      <c r="F245" s="4"/>
      <c r="G245" s="4"/>
      <c r="H245" s="4"/>
      <c r="I245" s="4"/>
      <c r="J245" s="4"/>
      <c r="K245" s="4"/>
      <c r="L245" s="210" t="str">
        <f t="shared" si="9"/>
        <v>Yes</v>
      </c>
      <c r="M245" s="29"/>
      <c r="N245" s="29"/>
      <c r="O245" s="233" t="str">
        <f>IF(Outcomes!M245="","",IF(AND(Outcomes!M245&lt;='County Names to hide (2)'!$D$2,IF(Outcomes!N245="",'County Names to hide (2)'!$D$2,Outcomes!N245)&gt;='County Names to hide (2)'!$C$2),"Yes","No"))</f>
        <v/>
      </c>
      <c r="P245" s="29"/>
      <c r="Q245" s="29"/>
      <c r="R245" s="29"/>
      <c r="S245" s="29"/>
      <c r="T245" s="206" t="str">
        <f>IF(Outcomes!M245="","",
   IF(AND(Outcomes!N245&lt;&gt;"",Outcomes!N245&lt;'County Names to hide'!$C$2),0,
      ROUND((MIN(IF(Outcomes!N245="", 'County Names to hide'!$D$2, Outcomes!N245),'County Names to hide'!$D$2)-Outcomes!M244)/30,1)))</f>
        <v/>
      </c>
      <c r="U245" s="211" t="str">
        <f>IF(Outcomes!C245="", "", DATEDIF(Outcomes!C245, 'County Names to hide'!$D$2, "m"))</f>
        <v/>
      </c>
      <c r="V245" s="4"/>
      <c r="W245" s="4"/>
      <c r="X245" s="4"/>
      <c r="Y245" s="4"/>
      <c r="Z245" s="4"/>
      <c r="AA245" s="4"/>
      <c r="AB245" s="4"/>
      <c r="AC245" s="4"/>
      <c r="AD245" s="4"/>
      <c r="AE245" s="4"/>
      <c r="AF245" s="4"/>
      <c r="AG245" s="4"/>
      <c r="AH245" s="4"/>
      <c r="AI245" s="4"/>
      <c r="AJ245" s="4"/>
      <c r="AK245" s="4"/>
      <c r="AL245" s="4"/>
      <c r="AM245" s="4"/>
      <c r="AN245" s="4"/>
      <c r="AO245" s="210" t="str">
        <f t="shared" si="10"/>
        <v/>
      </c>
      <c r="AP245" s="210" t="str">
        <f t="shared" si="11"/>
        <v/>
      </c>
      <c r="AQ245" s="4"/>
      <c r="AR245" s="4"/>
      <c r="AS245" s="4"/>
    </row>
    <row r="246" spans="1:45" x14ac:dyDescent="0.35">
      <c r="A246" s="31"/>
      <c r="B246" s="32"/>
      <c r="C246" s="33"/>
      <c r="D246" s="32"/>
      <c r="E246" s="32"/>
      <c r="F246" s="32"/>
      <c r="G246" s="32"/>
      <c r="H246" s="32"/>
      <c r="I246" s="32"/>
      <c r="J246" s="32"/>
      <c r="K246" s="32"/>
      <c r="L246" s="210" t="str">
        <f t="shared" si="9"/>
        <v>Yes</v>
      </c>
      <c r="M246" s="33"/>
      <c r="N246" s="33"/>
      <c r="O246" s="233" t="str">
        <f>IF(Outcomes!M246="","",IF(AND(Outcomes!M246&lt;='County Names to hide (2)'!$D$2,IF(Outcomes!N246="",'County Names to hide (2)'!$D$2,Outcomes!N246)&gt;='County Names to hide (2)'!$C$2),"Yes","No"))</f>
        <v/>
      </c>
      <c r="P246" s="33"/>
      <c r="Q246" s="33"/>
      <c r="R246" s="33"/>
      <c r="S246" s="33"/>
      <c r="T246" s="206" t="str">
        <f>IF(Outcomes!M246="","",
   IF(AND(Outcomes!N246&lt;&gt;"",Outcomes!N246&lt;'County Names to hide'!$C$2),0,
      ROUND((MIN(IF(Outcomes!N246="", 'County Names to hide'!$D$2, Outcomes!N246),'County Names to hide'!$D$2)-Outcomes!M245)/30,1)))</f>
        <v/>
      </c>
      <c r="U246" s="211" t="str">
        <f>IF(Outcomes!C246="", "", DATEDIF(Outcomes!C246, 'County Names to hide'!$D$2, "m"))</f>
        <v/>
      </c>
      <c r="V246" s="32"/>
      <c r="W246" s="32"/>
      <c r="X246" s="32"/>
      <c r="Y246" s="32"/>
      <c r="Z246" s="32"/>
      <c r="AA246" s="32"/>
      <c r="AB246" s="32"/>
      <c r="AC246" s="32"/>
      <c r="AD246" s="32"/>
      <c r="AE246" s="32"/>
      <c r="AF246" s="32"/>
      <c r="AG246" s="32"/>
      <c r="AH246" s="32"/>
      <c r="AI246" s="32"/>
      <c r="AJ246" s="32"/>
      <c r="AK246" s="32"/>
      <c r="AL246" s="32"/>
      <c r="AM246" s="32"/>
      <c r="AN246" s="32"/>
      <c r="AO246" s="210" t="str">
        <f t="shared" si="10"/>
        <v/>
      </c>
      <c r="AP246" s="210" t="str">
        <f t="shared" si="11"/>
        <v/>
      </c>
      <c r="AQ246" s="32"/>
      <c r="AR246" s="32"/>
      <c r="AS246" s="32"/>
    </row>
    <row r="247" spans="1:45" x14ac:dyDescent="0.35">
      <c r="A247" s="28"/>
      <c r="B247" s="4"/>
      <c r="C247" s="29"/>
      <c r="D247" s="4"/>
      <c r="E247" s="4"/>
      <c r="F247" s="4"/>
      <c r="G247" s="4"/>
      <c r="H247" s="4"/>
      <c r="I247" s="4"/>
      <c r="J247" s="4"/>
      <c r="K247" s="4"/>
      <c r="L247" s="210" t="str">
        <f t="shared" si="9"/>
        <v>Yes</v>
      </c>
      <c r="M247" s="29"/>
      <c r="N247" s="29"/>
      <c r="O247" s="233" t="str">
        <f>IF(Outcomes!M247="","",IF(AND(Outcomes!M247&lt;='County Names to hide (2)'!$D$2,IF(Outcomes!N247="",'County Names to hide (2)'!$D$2,Outcomes!N247)&gt;='County Names to hide (2)'!$C$2),"Yes","No"))</f>
        <v/>
      </c>
      <c r="P247" s="29"/>
      <c r="Q247" s="29"/>
      <c r="R247" s="29"/>
      <c r="S247" s="29"/>
      <c r="T247" s="206" t="str">
        <f>IF(Outcomes!M247="","",
   IF(AND(Outcomes!N247&lt;&gt;"",Outcomes!N247&lt;'County Names to hide'!$C$2),0,
      ROUND((MIN(IF(Outcomes!N247="", 'County Names to hide'!$D$2, Outcomes!N247),'County Names to hide'!$D$2)-Outcomes!M246)/30,1)))</f>
        <v/>
      </c>
      <c r="U247" s="211" t="str">
        <f>IF(Outcomes!C247="", "", DATEDIF(Outcomes!C247, 'County Names to hide'!$D$2, "m"))</f>
        <v/>
      </c>
      <c r="V247" s="4"/>
      <c r="W247" s="4"/>
      <c r="X247" s="4"/>
      <c r="Y247" s="4"/>
      <c r="Z247" s="4"/>
      <c r="AA247" s="4"/>
      <c r="AB247" s="4"/>
      <c r="AC247" s="4"/>
      <c r="AD247" s="4"/>
      <c r="AE247" s="4"/>
      <c r="AF247" s="4"/>
      <c r="AG247" s="4"/>
      <c r="AH247" s="4"/>
      <c r="AI247" s="4"/>
      <c r="AJ247" s="4"/>
      <c r="AK247" s="4"/>
      <c r="AL247" s="4"/>
      <c r="AM247" s="4"/>
      <c r="AN247" s="4"/>
      <c r="AO247" s="210" t="str">
        <f t="shared" si="10"/>
        <v/>
      </c>
      <c r="AP247" s="210" t="str">
        <f t="shared" si="11"/>
        <v/>
      </c>
      <c r="AQ247" s="4"/>
      <c r="AR247" s="4"/>
      <c r="AS247" s="4"/>
    </row>
    <row r="248" spans="1:45" x14ac:dyDescent="0.35">
      <c r="A248" s="31"/>
      <c r="B248" s="32"/>
      <c r="C248" s="33"/>
      <c r="D248" s="32"/>
      <c r="E248" s="32"/>
      <c r="F248" s="32"/>
      <c r="G248" s="32"/>
      <c r="H248" s="32"/>
      <c r="I248" s="32"/>
      <c r="J248" s="32"/>
      <c r="K248" s="32"/>
      <c r="L248" s="210" t="str">
        <f t="shared" si="9"/>
        <v>Yes</v>
      </c>
      <c r="M248" s="33"/>
      <c r="N248" s="33"/>
      <c r="O248" s="233" t="str">
        <f>IF(Outcomes!M248="","",IF(AND(Outcomes!M248&lt;='County Names to hide (2)'!$D$2,IF(Outcomes!N248="",'County Names to hide (2)'!$D$2,Outcomes!N248)&gt;='County Names to hide (2)'!$C$2),"Yes","No"))</f>
        <v/>
      </c>
      <c r="P248" s="33"/>
      <c r="Q248" s="33"/>
      <c r="R248" s="33"/>
      <c r="S248" s="33"/>
      <c r="T248" s="206" t="str">
        <f>IF(Outcomes!M248="","",
   IF(AND(Outcomes!N248&lt;&gt;"",Outcomes!N248&lt;'County Names to hide'!$C$2),0,
      ROUND((MIN(IF(Outcomes!N248="", 'County Names to hide'!$D$2, Outcomes!N248),'County Names to hide'!$D$2)-Outcomes!M247)/30,1)))</f>
        <v/>
      </c>
      <c r="U248" s="211" t="str">
        <f>IF(Outcomes!C248="", "", DATEDIF(Outcomes!C248, 'County Names to hide'!$D$2, "m"))</f>
        <v/>
      </c>
      <c r="V248" s="32"/>
      <c r="W248" s="32"/>
      <c r="X248" s="32"/>
      <c r="Y248" s="32"/>
      <c r="Z248" s="32"/>
      <c r="AA248" s="32"/>
      <c r="AB248" s="32"/>
      <c r="AC248" s="32"/>
      <c r="AD248" s="32"/>
      <c r="AE248" s="32"/>
      <c r="AF248" s="32"/>
      <c r="AG248" s="32"/>
      <c r="AH248" s="32"/>
      <c r="AI248" s="32"/>
      <c r="AJ248" s="32"/>
      <c r="AK248" s="32"/>
      <c r="AL248" s="32"/>
      <c r="AM248" s="32"/>
      <c r="AN248" s="32"/>
      <c r="AO248" s="210" t="str">
        <f t="shared" si="10"/>
        <v/>
      </c>
      <c r="AP248" s="210" t="str">
        <f t="shared" si="11"/>
        <v/>
      </c>
      <c r="AQ248" s="32"/>
      <c r="AR248" s="32"/>
      <c r="AS248" s="32"/>
    </row>
    <row r="249" spans="1:45" x14ac:dyDescent="0.35">
      <c r="A249" s="28"/>
      <c r="B249" s="4"/>
      <c r="C249" s="29"/>
      <c r="D249" s="4"/>
      <c r="E249" s="4"/>
      <c r="F249" s="4"/>
      <c r="G249" s="4"/>
      <c r="H249" s="4"/>
      <c r="I249" s="4"/>
      <c r="J249" s="4"/>
      <c r="K249" s="4"/>
      <c r="L249" s="210" t="str">
        <f t="shared" si="9"/>
        <v>Yes</v>
      </c>
      <c r="M249" s="29"/>
      <c r="N249" s="29"/>
      <c r="O249" s="233" t="str">
        <f>IF(Outcomes!M249="","",IF(AND(Outcomes!M249&lt;='County Names to hide (2)'!$D$2,IF(Outcomes!N249="",'County Names to hide (2)'!$D$2,Outcomes!N249)&gt;='County Names to hide (2)'!$C$2),"Yes","No"))</f>
        <v/>
      </c>
      <c r="P249" s="29"/>
      <c r="Q249" s="29"/>
      <c r="R249" s="29"/>
      <c r="S249" s="29"/>
      <c r="T249" s="206" t="str">
        <f>IF(Outcomes!M249="","",
   IF(AND(Outcomes!N249&lt;&gt;"",Outcomes!N249&lt;'County Names to hide'!$C$2),0,
      ROUND((MIN(IF(Outcomes!N249="", 'County Names to hide'!$D$2, Outcomes!N249),'County Names to hide'!$D$2)-Outcomes!M248)/30,1)))</f>
        <v/>
      </c>
      <c r="U249" s="211" t="str">
        <f>IF(Outcomes!C249="", "", DATEDIF(Outcomes!C249, 'County Names to hide'!$D$2, "m"))</f>
        <v/>
      </c>
      <c r="V249" s="4"/>
      <c r="W249" s="4"/>
      <c r="X249" s="4"/>
      <c r="Y249" s="4"/>
      <c r="Z249" s="4"/>
      <c r="AA249" s="4"/>
      <c r="AB249" s="4"/>
      <c r="AC249" s="4"/>
      <c r="AD249" s="4"/>
      <c r="AE249" s="4"/>
      <c r="AF249" s="4"/>
      <c r="AG249" s="4"/>
      <c r="AH249" s="4"/>
      <c r="AI249" s="4"/>
      <c r="AJ249" s="4"/>
      <c r="AK249" s="4"/>
      <c r="AL249" s="4"/>
      <c r="AM249" s="4"/>
      <c r="AN249" s="4"/>
      <c r="AO249" s="210" t="str">
        <f t="shared" si="10"/>
        <v/>
      </c>
      <c r="AP249" s="210" t="str">
        <f t="shared" si="11"/>
        <v/>
      </c>
      <c r="AQ249" s="4"/>
      <c r="AR249" s="4"/>
      <c r="AS249" s="4"/>
    </row>
    <row r="250" spans="1:45" x14ac:dyDescent="0.35">
      <c r="A250" s="31"/>
      <c r="B250" s="32"/>
      <c r="C250" s="33"/>
      <c r="D250" s="32"/>
      <c r="E250" s="32"/>
      <c r="F250" s="32"/>
      <c r="G250" s="32"/>
      <c r="H250" s="32"/>
      <c r="I250" s="32"/>
      <c r="J250" s="32"/>
      <c r="K250" s="32"/>
      <c r="L250" s="210" t="str">
        <f t="shared" si="9"/>
        <v>Yes</v>
      </c>
      <c r="M250" s="33"/>
      <c r="N250" s="33"/>
      <c r="O250" s="233" t="str">
        <f>IF(Outcomes!M250="","",IF(AND(Outcomes!M250&lt;='County Names to hide (2)'!$D$2,IF(Outcomes!N250="",'County Names to hide (2)'!$D$2,Outcomes!N250)&gt;='County Names to hide (2)'!$C$2),"Yes","No"))</f>
        <v/>
      </c>
      <c r="P250" s="33"/>
      <c r="Q250" s="33"/>
      <c r="R250" s="33"/>
      <c r="S250" s="33"/>
      <c r="T250" s="206" t="str">
        <f>IF(Outcomes!M250="","",
   IF(AND(Outcomes!N250&lt;&gt;"",Outcomes!N250&lt;'County Names to hide'!$C$2),0,
      ROUND((MIN(IF(Outcomes!N250="", 'County Names to hide'!$D$2, Outcomes!N250),'County Names to hide'!$D$2)-Outcomes!M249)/30,1)))</f>
        <v/>
      </c>
      <c r="U250" s="211" t="str">
        <f>IF(Outcomes!C250="", "", DATEDIF(Outcomes!C250, 'County Names to hide'!$D$2, "m"))</f>
        <v/>
      </c>
      <c r="V250" s="32"/>
      <c r="W250" s="32"/>
      <c r="X250" s="32"/>
      <c r="Y250" s="32"/>
      <c r="Z250" s="32"/>
      <c r="AA250" s="32"/>
      <c r="AB250" s="32"/>
      <c r="AC250" s="32"/>
      <c r="AD250" s="32"/>
      <c r="AE250" s="32"/>
      <c r="AF250" s="32"/>
      <c r="AG250" s="32"/>
      <c r="AH250" s="32"/>
      <c r="AI250" s="32"/>
      <c r="AJ250" s="32"/>
      <c r="AK250" s="32"/>
      <c r="AL250" s="32"/>
      <c r="AM250" s="32"/>
      <c r="AN250" s="32"/>
      <c r="AO250" s="210" t="str">
        <f t="shared" si="10"/>
        <v/>
      </c>
      <c r="AP250" s="210" t="str">
        <f t="shared" si="11"/>
        <v/>
      </c>
      <c r="AQ250" s="32"/>
      <c r="AR250" s="32"/>
      <c r="AS250" s="32"/>
    </row>
    <row r="251" spans="1:45" x14ac:dyDescent="0.35">
      <c r="A251" s="28"/>
      <c r="B251" s="4"/>
      <c r="C251" s="29"/>
      <c r="D251" s="4"/>
      <c r="E251" s="4"/>
      <c r="F251" s="4"/>
      <c r="G251" s="4"/>
      <c r="H251" s="4"/>
      <c r="I251" s="4"/>
      <c r="J251" s="4"/>
      <c r="K251" s="4"/>
      <c r="L251" s="210" t="str">
        <f t="shared" si="9"/>
        <v>Yes</v>
      </c>
      <c r="M251" s="29"/>
      <c r="N251" s="29"/>
      <c r="O251" s="233" t="str">
        <f>IF(Outcomes!M251="","",IF(AND(Outcomes!M251&lt;='County Names to hide (2)'!$D$2,IF(Outcomes!N251="",'County Names to hide (2)'!$D$2,Outcomes!N251)&gt;='County Names to hide (2)'!$C$2),"Yes","No"))</f>
        <v/>
      </c>
      <c r="P251" s="29"/>
      <c r="Q251" s="29"/>
      <c r="R251" s="29"/>
      <c r="S251" s="29"/>
      <c r="T251" s="206" t="str">
        <f>IF(Outcomes!M251="","",
   IF(AND(Outcomes!N251&lt;&gt;"",Outcomes!N251&lt;'County Names to hide'!$C$2),0,
      ROUND((MIN(IF(Outcomes!N251="", 'County Names to hide'!$D$2, Outcomes!N251),'County Names to hide'!$D$2)-Outcomes!M250)/30,1)))</f>
        <v/>
      </c>
      <c r="U251" s="211" t="str">
        <f>IF(Outcomes!C251="", "", DATEDIF(Outcomes!C251, 'County Names to hide'!$D$2, "m"))</f>
        <v/>
      </c>
      <c r="V251" s="4"/>
      <c r="W251" s="4"/>
      <c r="X251" s="4"/>
      <c r="Y251" s="4"/>
      <c r="Z251" s="4"/>
      <c r="AA251" s="4"/>
      <c r="AB251" s="4"/>
      <c r="AC251" s="4"/>
      <c r="AD251" s="4"/>
      <c r="AE251" s="4"/>
      <c r="AF251" s="4"/>
      <c r="AG251" s="4"/>
      <c r="AH251" s="4"/>
      <c r="AI251" s="4"/>
      <c r="AJ251" s="4"/>
      <c r="AK251" s="4"/>
      <c r="AL251" s="4"/>
      <c r="AM251" s="4"/>
      <c r="AN251" s="4"/>
      <c r="AO251" s="210" t="str">
        <f t="shared" si="10"/>
        <v/>
      </c>
      <c r="AP251" s="210" t="str">
        <f t="shared" si="11"/>
        <v/>
      </c>
      <c r="AQ251" s="4"/>
      <c r="AR251" s="4"/>
      <c r="AS251" s="4"/>
    </row>
    <row r="252" spans="1:45" x14ac:dyDescent="0.35">
      <c r="A252" s="31"/>
      <c r="B252" s="32"/>
      <c r="C252" s="33"/>
      <c r="D252" s="32"/>
      <c r="E252" s="32"/>
      <c r="F252" s="32"/>
      <c r="G252" s="32"/>
      <c r="H252" s="32"/>
      <c r="I252" s="32"/>
      <c r="J252" s="32"/>
      <c r="K252" s="32"/>
      <c r="L252" s="210" t="str">
        <f t="shared" si="9"/>
        <v>Yes</v>
      </c>
      <c r="M252" s="33"/>
      <c r="N252" s="33"/>
      <c r="O252" s="233" t="str">
        <f>IF(Outcomes!M252="","",IF(AND(Outcomes!M252&lt;='County Names to hide (2)'!$D$2,IF(Outcomes!N252="",'County Names to hide (2)'!$D$2,Outcomes!N252)&gt;='County Names to hide (2)'!$C$2),"Yes","No"))</f>
        <v/>
      </c>
      <c r="P252" s="33"/>
      <c r="Q252" s="33"/>
      <c r="R252" s="33"/>
      <c r="S252" s="33"/>
      <c r="T252" s="206" t="str">
        <f>IF(Outcomes!M252="","",
   IF(AND(Outcomes!N252&lt;&gt;"",Outcomes!N252&lt;'County Names to hide'!$C$2),0,
      ROUND((MIN(IF(Outcomes!N252="", 'County Names to hide'!$D$2, Outcomes!N252),'County Names to hide'!$D$2)-Outcomes!M251)/30,1)))</f>
        <v/>
      </c>
      <c r="U252" s="211" t="str">
        <f>IF(Outcomes!C252="", "", DATEDIF(Outcomes!C252, 'County Names to hide'!$D$2, "m"))</f>
        <v/>
      </c>
      <c r="V252" s="32"/>
      <c r="W252" s="32"/>
      <c r="X252" s="32"/>
      <c r="Y252" s="32"/>
      <c r="Z252" s="32"/>
      <c r="AA252" s="32"/>
      <c r="AB252" s="32"/>
      <c r="AC252" s="32"/>
      <c r="AD252" s="32"/>
      <c r="AE252" s="32"/>
      <c r="AF252" s="32"/>
      <c r="AG252" s="32"/>
      <c r="AH252" s="32"/>
      <c r="AI252" s="32"/>
      <c r="AJ252" s="32"/>
      <c r="AK252" s="32"/>
      <c r="AL252" s="32"/>
      <c r="AM252" s="32"/>
      <c r="AN252" s="32"/>
      <c r="AO252" s="210" t="str">
        <f t="shared" si="10"/>
        <v/>
      </c>
      <c r="AP252" s="210" t="str">
        <f t="shared" si="11"/>
        <v/>
      </c>
      <c r="AQ252" s="32"/>
      <c r="AR252" s="32"/>
      <c r="AS252" s="32"/>
    </row>
    <row r="253" spans="1:45" x14ac:dyDescent="0.35">
      <c r="A253" s="28"/>
      <c r="B253" s="4"/>
      <c r="C253" s="29"/>
      <c r="D253" s="4"/>
      <c r="E253" s="4"/>
      <c r="F253" s="4"/>
      <c r="G253" s="4"/>
      <c r="H253" s="4"/>
      <c r="I253" s="4"/>
      <c r="J253" s="4"/>
      <c r="K253" s="4"/>
      <c r="L253" s="210" t="str">
        <f t="shared" si="9"/>
        <v>Yes</v>
      </c>
      <c r="M253" s="29"/>
      <c r="N253" s="29"/>
      <c r="O253" s="233" t="str">
        <f>IF(Outcomes!M253="","",IF(AND(Outcomes!M253&lt;='County Names to hide (2)'!$D$2,IF(Outcomes!N253="",'County Names to hide (2)'!$D$2,Outcomes!N253)&gt;='County Names to hide (2)'!$C$2),"Yes","No"))</f>
        <v/>
      </c>
      <c r="P253" s="29"/>
      <c r="Q253" s="29"/>
      <c r="R253" s="29"/>
      <c r="S253" s="29"/>
      <c r="T253" s="206" t="str">
        <f>IF(Outcomes!M253="","",
   IF(AND(Outcomes!N253&lt;&gt;"",Outcomes!N253&lt;'County Names to hide'!$C$2),0,
      ROUND((MIN(IF(Outcomes!N253="", 'County Names to hide'!$D$2, Outcomes!N253),'County Names to hide'!$D$2)-Outcomes!M252)/30,1)))</f>
        <v/>
      </c>
      <c r="U253" s="211" t="str">
        <f>IF(Outcomes!C253="", "", DATEDIF(Outcomes!C253, 'County Names to hide'!$D$2, "m"))</f>
        <v/>
      </c>
      <c r="V253" s="4"/>
      <c r="W253" s="4"/>
      <c r="X253" s="4"/>
      <c r="Y253" s="4"/>
      <c r="Z253" s="4"/>
      <c r="AA253" s="4"/>
      <c r="AB253" s="4"/>
      <c r="AC253" s="4"/>
      <c r="AD253" s="4"/>
      <c r="AE253" s="4"/>
      <c r="AF253" s="4"/>
      <c r="AG253" s="4"/>
      <c r="AH253" s="4"/>
      <c r="AI253" s="4"/>
      <c r="AJ253" s="4"/>
      <c r="AK253" s="4"/>
      <c r="AL253" s="4"/>
      <c r="AM253" s="4"/>
      <c r="AN253" s="4"/>
      <c r="AO253" s="210" t="str">
        <f t="shared" si="10"/>
        <v/>
      </c>
      <c r="AP253" s="210" t="str">
        <f t="shared" si="11"/>
        <v/>
      </c>
      <c r="AQ253" s="4"/>
      <c r="AR253" s="4"/>
      <c r="AS253" s="4"/>
    </row>
    <row r="254" spans="1:45" x14ac:dyDescent="0.35">
      <c r="A254" s="31"/>
      <c r="B254" s="32"/>
      <c r="C254" s="33"/>
      <c r="D254" s="32"/>
      <c r="E254" s="32"/>
      <c r="F254" s="32"/>
      <c r="G254" s="32"/>
      <c r="H254" s="32"/>
      <c r="I254" s="32"/>
      <c r="J254" s="32"/>
      <c r="K254" s="32"/>
      <c r="L254" s="210" t="str">
        <f t="shared" si="9"/>
        <v>Yes</v>
      </c>
      <c r="M254" s="33"/>
      <c r="N254" s="33"/>
      <c r="O254" s="233" t="str">
        <f>IF(Outcomes!M254="","",IF(AND(Outcomes!M254&lt;='County Names to hide (2)'!$D$2,IF(Outcomes!N254="",'County Names to hide (2)'!$D$2,Outcomes!N254)&gt;='County Names to hide (2)'!$C$2),"Yes","No"))</f>
        <v/>
      </c>
      <c r="P254" s="33"/>
      <c r="Q254" s="33"/>
      <c r="R254" s="33"/>
      <c r="S254" s="33"/>
      <c r="T254" s="206" t="str">
        <f>IF(Outcomes!M254="","",
   IF(AND(Outcomes!N254&lt;&gt;"",Outcomes!N254&lt;'County Names to hide'!$C$2),0,
      ROUND((MIN(IF(Outcomes!N254="", 'County Names to hide'!$D$2, Outcomes!N254),'County Names to hide'!$D$2)-Outcomes!M253)/30,1)))</f>
        <v/>
      </c>
      <c r="U254" s="211" t="str">
        <f>IF(Outcomes!C254="", "", DATEDIF(Outcomes!C254, 'County Names to hide'!$D$2, "m"))</f>
        <v/>
      </c>
      <c r="V254" s="32"/>
      <c r="W254" s="32"/>
      <c r="X254" s="32"/>
      <c r="Y254" s="32"/>
      <c r="Z254" s="32"/>
      <c r="AA254" s="32"/>
      <c r="AB254" s="32"/>
      <c r="AC254" s="32"/>
      <c r="AD254" s="32"/>
      <c r="AE254" s="32"/>
      <c r="AF254" s="32"/>
      <c r="AG254" s="32"/>
      <c r="AH254" s="32"/>
      <c r="AI254" s="32"/>
      <c r="AJ254" s="32"/>
      <c r="AK254" s="32"/>
      <c r="AL254" s="32"/>
      <c r="AM254" s="32"/>
      <c r="AN254" s="32"/>
      <c r="AO254" s="210" t="str">
        <f t="shared" si="10"/>
        <v/>
      </c>
      <c r="AP254" s="210" t="str">
        <f t="shared" si="11"/>
        <v/>
      </c>
      <c r="AQ254" s="32"/>
      <c r="AR254" s="32"/>
      <c r="AS254" s="32"/>
    </row>
    <row r="255" spans="1:45" x14ac:dyDescent="0.35">
      <c r="A255" s="28"/>
      <c r="B255" s="4"/>
      <c r="C255" s="29"/>
      <c r="D255" s="4"/>
      <c r="E255" s="4"/>
      <c r="F255" s="4"/>
      <c r="G255" s="4"/>
      <c r="H255" s="4"/>
      <c r="I255" s="4"/>
      <c r="J255" s="4"/>
      <c r="K255" s="4"/>
      <c r="L255" s="210" t="str">
        <f t="shared" si="9"/>
        <v>Yes</v>
      </c>
      <c r="M255" s="29"/>
      <c r="N255" s="29"/>
      <c r="O255" s="233" t="str">
        <f>IF(Outcomes!M255="","",IF(AND(Outcomes!M255&lt;='County Names to hide (2)'!$D$2,IF(Outcomes!N255="",'County Names to hide (2)'!$D$2,Outcomes!N255)&gt;='County Names to hide (2)'!$C$2),"Yes","No"))</f>
        <v/>
      </c>
      <c r="P255" s="29"/>
      <c r="Q255" s="29"/>
      <c r="R255" s="29"/>
      <c r="S255" s="29"/>
      <c r="T255" s="206" t="str">
        <f>IF(Outcomes!M255="","",
   IF(AND(Outcomes!N255&lt;&gt;"",Outcomes!N255&lt;'County Names to hide'!$C$2),0,
      ROUND((MIN(IF(Outcomes!N255="", 'County Names to hide'!$D$2, Outcomes!N255),'County Names to hide'!$D$2)-Outcomes!M254)/30,1)))</f>
        <v/>
      </c>
      <c r="U255" s="211" t="str">
        <f>IF(Outcomes!C255="", "", DATEDIF(Outcomes!C255, 'County Names to hide'!$D$2, "m"))</f>
        <v/>
      </c>
      <c r="V255" s="4"/>
      <c r="W255" s="4"/>
      <c r="X255" s="4"/>
      <c r="Y255" s="4"/>
      <c r="Z255" s="4"/>
      <c r="AA255" s="4"/>
      <c r="AB255" s="4"/>
      <c r="AC255" s="4"/>
      <c r="AD255" s="4"/>
      <c r="AE255" s="4"/>
      <c r="AF255" s="4"/>
      <c r="AG255" s="4"/>
      <c r="AH255" s="4"/>
      <c r="AI255" s="4"/>
      <c r="AJ255" s="4"/>
      <c r="AK255" s="4"/>
      <c r="AL255" s="4"/>
      <c r="AM255" s="4"/>
      <c r="AN255" s="4"/>
      <c r="AO255" s="210" t="str">
        <f t="shared" si="10"/>
        <v/>
      </c>
      <c r="AP255" s="210" t="str">
        <f t="shared" si="11"/>
        <v/>
      </c>
      <c r="AQ255" s="4"/>
      <c r="AR255" s="4"/>
      <c r="AS255" s="4"/>
    </row>
    <row r="256" spans="1:45" x14ac:dyDescent="0.35">
      <c r="A256" s="31"/>
      <c r="B256" s="32"/>
      <c r="C256" s="33"/>
      <c r="D256" s="32"/>
      <c r="E256" s="32"/>
      <c r="F256" s="32"/>
      <c r="G256" s="32"/>
      <c r="H256" s="32"/>
      <c r="I256" s="32"/>
      <c r="J256" s="32"/>
      <c r="K256" s="32"/>
      <c r="L256" s="210" t="str">
        <f t="shared" si="9"/>
        <v>Yes</v>
      </c>
      <c r="M256" s="33"/>
      <c r="N256" s="33"/>
      <c r="O256" s="233" t="str">
        <f>IF(Outcomes!M256="","",IF(AND(Outcomes!M256&lt;='County Names to hide (2)'!$D$2,IF(Outcomes!N256="",'County Names to hide (2)'!$D$2,Outcomes!N256)&gt;='County Names to hide (2)'!$C$2),"Yes","No"))</f>
        <v/>
      </c>
      <c r="P256" s="33"/>
      <c r="Q256" s="33"/>
      <c r="R256" s="33"/>
      <c r="S256" s="33"/>
      <c r="T256" s="206" t="str">
        <f>IF(Outcomes!M256="","",
   IF(AND(Outcomes!N256&lt;&gt;"",Outcomes!N256&lt;'County Names to hide'!$C$2),0,
      ROUND((MIN(IF(Outcomes!N256="", 'County Names to hide'!$D$2, Outcomes!N256),'County Names to hide'!$D$2)-Outcomes!M255)/30,1)))</f>
        <v/>
      </c>
      <c r="U256" s="211" t="str">
        <f>IF(Outcomes!C256="", "", DATEDIF(Outcomes!C256, 'County Names to hide'!$D$2, "m"))</f>
        <v/>
      </c>
      <c r="V256" s="32"/>
      <c r="W256" s="32"/>
      <c r="X256" s="32"/>
      <c r="Y256" s="32"/>
      <c r="Z256" s="32"/>
      <c r="AA256" s="32"/>
      <c r="AB256" s="32"/>
      <c r="AC256" s="32"/>
      <c r="AD256" s="32"/>
      <c r="AE256" s="32"/>
      <c r="AF256" s="32"/>
      <c r="AG256" s="32"/>
      <c r="AH256" s="32"/>
      <c r="AI256" s="32"/>
      <c r="AJ256" s="32"/>
      <c r="AK256" s="32"/>
      <c r="AL256" s="32"/>
      <c r="AM256" s="32"/>
      <c r="AN256" s="32"/>
      <c r="AO256" s="210" t="str">
        <f t="shared" si="10"/>
        <v/>
      </c>
      <c r="AP256" s="210" t="str">
        <f t="shared" si="11"/>
        <v/>
      </c>
      <c r="AQ256" s="32"/>
      <c r="AR256" s="32"/>
      <c r="AS256" s="32"/>
    </row>
    <row r="257" spans="1:45" x14ac:dyDescent="0.35">
      <c r="A257" s="28"/>
      <c r="B257" s="4"/>
      <c r="C257" s="29"/>
      <c r="D257" s="4"/>
      <c r="E257" s="4"/>
      <c r="F257" s="4"/>
      <c r="G257" s="4"/>
      <c r="H257" s="4"/>
      <c r="I257" s="4"/>
      <c r="J257" s="4"/>
      <c r="K257" s="4"/>
      <c r="L257" s="210" t="str">
        <f t="shared" si="9"/>
        <v>Yes</v>
      </c>
      <c r="M257" s="29"/>
      <c r="N257" s="29"/>
      <c r="O257" s="233" t="str">
        <f>IF(Outcomes!M257="","",IF(AND(Outcomes!M257&lt;='County Names to hide (2)'!$D$2,IF(Outcomes!N257="",'County Names to hide (2)'!$D$2,Outcomes!N257)&gt;='County Names to hide (2)'!$C$2),"Yes","No"))</f>
        <v/>
      </c>
      <c r="P257" s="29"/>
      <c r="Q257" s="29"/>
      <c r="R257" s="29"/>
      <c r="S257" s="29"/>
      <c r="T257" s="206" t="str">
        <f>IF(Outcomes!M257="","",
   IF(AND(Outcomes!N257&lt;&gt;"",Outcomes!N257&lt;'County Names to hide'!$C$2),0,
      ROUND((MIN(IF(Outcomes!N257="", 'County Names to hide'!$D$2, Outcomes!N257),'County Names to hide'!$D$2)-Outcomes!M256)/30,1)))</f>
        <v/>
      </c>
      <c r="U257" s="211" t="str">
        <f>IF(Outcomes!C257="", "", DATEDIF(Outcomes!C257, 'County Names to hide'!$D$2, "m"))</f>
        <v/>
      </c>
      <c r="V257" s="4"/>
      <c r="W257" s="4"/>
      <c r="X257" s="4"/>
      <c r="Y257" s="4"/>
      <c r="Z257" s="4"/>
      <c r="AA257" s="4"/>
      <c r="AB257" s="4"/>
      <c r="AC257" s="4"/>
      <c r="AD257" s="4"/>
      <c r="AE257" s="4"/>
      <c r="AF257" s="4"/>
      <c r="AG257" s="4"/>
      <c r="AH257" s="4"/>
      <c r="AI257" s="4"/>
      <c r="AJ257" s="4"/>
      <c r="AK257" s="4"/>
      <c r="AL257" s="4"/>
      <c r="AM257" s="4"/>
      <c r="AN257" s="4"/>
      <c r="AO257" s="210" t="str">
        <f t="shared" si="10"/>
        <v/>
      </c>
      <c r="AP257" s="210" t="str">
        <f t="shared" si="11"/>
        <v/>
      </c>
      <c r="AQ257" s="4"/>
      <c r="AR257" s="4"/>
      <c r="AS257" s="4"/>
    </row>
    <row r="258" spans="1:45" x14ac:dyDescent="0.35">
      <c r="A258" s="31"/>
      <c r="B258" s="32"/>
      <c r="C258" s="33"/>
      <c r="D258" s="32"/>
      <c r="E258" s="32"/>
      <c r="F258" s="32"/>
      <c r="G258" s="32"/>
      <c r="H258" s="32"/>
      <c r="I258" s="32"/>
      <c r="J258" s="32"/>
      <c r="K258" s="32"/>
      <c r="L258" s="210" t="str">
        <f t="shared" si="9"/>
        <v>Yes</v>
      </c>
      <c r="M258" s="33"/>
      <c r="N258" s="33"/>
      <c r="O258" s="233" t="str">
        <f>IF(Outcomes!M258="","",IF(AND(Outcomes!M258&lt;='County Names to hide (2)'!$D$2,IF(Outcomes!N258="",'County Names to hide (2)'!$D$2,Outcomes!N258)&gt;='County Names to hide (2)'!$C$2),"Yes","No"))</f>
        <v/>
      </c>
      <c r="P258" s="33"/>
      <c r="Q258" s="33"/>
      <c r="R258" s="33"/>
      <c r="S258" s="33"/>
      <c r="T258" s="206" t="str">
        <f>IF(Outcomes!M258="","",
   IF(AND(Outcomes!N258&lt;&gt;"",Outcomes!N258&lt;'County Names to hide'!$C$2),0,
      ROUND((MIN(IF(Outcomes!N258="", 'County Names to hide'!$D$2, Outcomes!N258),'County Names to hide'!$D$2)-Outcomes!M257)/30,1)))</f>
        <v/>
      </c>
      <c r="U258" s="211" t="str">
        <f>IF(Outcomes!C258="", "", DATEDIF(Outcomes!C258, 'County Names to hide'!$D$2, "m"))</f>
        <v/>
      </c>
      <c r="V258" s="32"/>
      <c r="W258" s="32"/>
      <c r="X258" s="32"/>
      <c r="Y258" s="32"/>
      <c r="Z258" s="32"/>
      <c r="AA258" s="32"/>
      <c r="AB258" s="32"/>
      <c r="AC258" s="32"/>
      <c r="AD258" s="32"/>
      <c r="AE258" s="32"/>
      <c r="AF258" s="32"/>
      <c r="AG258" s="32"/>
      <c r="AH258" s="32"/>
      <c r="AI258" s="32"/>
      <c r="AJ258" s="32"/>
      <c r="AK258" s="32"/>
      <c r="AL258" s="32"/>
      <c r="AM258" s="32"/>
      <c r="AN258" s="32"/>
      <c r="AO258" s="210" t="str">
        <f t="shared" si="10"/>
        <v/>
      </c>
      <c r="AP258" s="210" t="str">
        <f t="shared" si="11"/>
        <v/>
      </c>
      <c r="AQ258" s="32"/>
      <c r="AR258" s="32"/>
      <c r="AS258" s="32"/>
    </row>
    <row r="259" spans="1:45" x14ac:dyDescent="0.35">
      <c r="A259" s="28"/>
      <c r="B259" s="4"/>
      <c r="C259" s="29"/>
      <c r="D259" s="4"/>
      <c r="E259" s="4"/>
      <c r="F259" s="4"/>
      <c r="G259" s="4"/>
      <c r="H259" s="4"/>
      <c r="I259" s="4"/>
      <c r="J259" s="4"/>
      <c r="K259" s="4"/>
      <c r="L259" s="210" t="str">
        <f t="shared" si="9"/>
        <v>Yes</v>
      </c>
      <c r="M259" s="29"/>
      <c r="N259" s="29"/>
      <c r="O259" s="233" t="str">
        <f>IF(Outcomes!M259="","",IF(AND(Outcomes!M259&lt;='County Names to hide (2)'!$D$2,IF(Outcomes!N259="",'County Names to hide (2)'!$D$2,Outcomes!N259)&gt;='County Names to hide (2)'!$C$2),"Yes","No"))</f>
        <v/>
      </c>
      <c r="P259" s="29"/>
      <c r="Q259" s="29"/>
      <c r="R259" s="29"/>
      <c r="S259" s="29"/>
      <c r="T259" s="206" t="str">
        <f>IF(Outcomes!M259="","",
   IF(AND(Outcomes!N259&lt;&gt;"",Outcomes!N259&lt;'County Names to hide'!$C$2),0,
      ROUND((MIN(IF(Outcomes!N259="", 'County Names to hide'!$D$2, Outcomes!N259),'County Names to hide'!$D$2)-Outcomes!M258)/30,1)))</f>
        <v/>
      </c>
      <c r="U259" s="211" t="str">
        <f>IF(Outcomes!C259="", "", DATEDIF(Outcomes!C259, 'County Names to hide'!$D$2, "m"))</f>
        <v/>
      </c>
      <c r="V259" s="4"/>
      <c r="W259" s="4"/>
      <c r="X259" s="4"/>
      <c r="Y259" s="4"/>
      <c r="Z259" s="4"/>
      <c r="AA259" s="4"/>
      <c r="AB259" s="4"/>
      <c r="AC259" s="4"/>
      <c r="AD259" s="4"/>
      <c r="AE259" s="4"/>
      <c r="AF259" s="4"/>
      <c r="AG259" s="4"/>
      <c r="AH259" s="4"/>
      <c r="AI259" s="4"/>
      <c r="AJ259" s="4"/>
      <c r="AK259" s="4"/>
      <c r="AL259" s="4"/>
      <c r="AM259" s="4"/>
      <c r="AN259" s="4"/>
      <c r="AO259" s="210" t="str">
        <f t="shared" si="10"/>
        <v/>
      </c>
      <c r="AP259" s="210" t="str">
        <f t="shared" si="11"/>
        <v/>
      </c>
      <c r="AQ259" s="4"/>
      <c r="AR259" s="4"/>
      <c r="AS259" s="4"/>
    </row>
    <row r="260" spans="1:45" x14ac:dyDescent="0.35">
      <c r="A260" s="31"/>
      <c r="B260" s="32"/>
      <c r="C260" s="33"/>
      <c r="D260" s="32"/>
      <c r="E260" s="32"/>
      <c r="F260" s="32"/>
      <c r="G260" s="32"/>
      <c r="H260" s="32"/>
      <c r="I260" s="32"/>
      <c r="J260" s="32"/>
      <c r="K260" s="32"/>
      <c r="L260" s="210" t="str">
        <f t="shared" si="9"/>
        <v>Yes</v>
      </c>
      <c r="M260" s="33"/>
      <c r="N260" s="33"/>
      <c r="O260" s="233" t="str">
        <f>IF(Outcomes!M260="","",IF(AND(Outcomes!M260&lt;='County Names to hide (2)'!$D$2,IF(Outcomes!N260="",'County Names to hide (2)'!$D$2,Outcomes!N260)&gt;='County Names to hide (2)'!$C$2),"Yes","No"))</f>
        <v/>
      </c>
      <c r="P260" s="33"/>
      <c r="Q260" s="33"/>
      <c r="R260" s="33"/>
      <c r="S260" s="33"/>
      <c r="T260" s="206" t="str">
        <f>IF(Outcomes!M260="","",
   IF(AND(Outcomes!N260&lt;&gt;"",Outcomes!N260&lt;'County Names to hide'!$C$2),0,
      ROUND((MIN(IF(Outcomes!N260="", 'County Names to hide'!$D$2, Outcomes!N260),'County Names to hide'!$D$2)-Outcomes!M259)/30,1)))</f>
        <v/>
      </c>
      <c r="U260" s="211" t="str">
        <f>IF(Outcomes!C260="", "", DATEDIF(Outcomes!C260, 'County Names to hide'!$D$2, "m"))</f>
        <v/>
      </c>
      <c r="V260" s="32"/>
      <c r="W260" s="32"/>
      <c r="X260" s="32"/>
      <c r="Y260" s="32"/>
      <c r="Z260" s="32"/>
      <c r="AA260" s="32"/>
      <c r="AB260" s="32"/>
      <c r="AC260" s="32"/>
      <c r="AD260" s="32"/>
      <c r="AE260" s="32"/>
      <c r="AF260" s="32"/>
      <c r="AG260" s="32"/>
      <c r="AH260" s="32"/>
      <c r="AI260" s="32"/>
      <c r="AJ260" s="32"/>
      <c r="AK260" s="32"/>
      <c r="AL260" s="32"/>
      <c r="AM260" s="32"/>
      <c r="AN260" s="32"/>
      <c r="AO260" s="210" t="str">
        <f t="shared" si="10"/>
        <v/>
      </c>
      <c r="AP260" s="210" t="str">
        <f t="shared" si="11"/>
        <v/>
      </c>
      <c r="AQ260" s="32"/>
      <c r="AR260" s="32"/>
      <c r="AS260" s="32"/>
    </row>
    <row r="261" spans="1:45" x14ac:dyDescent="0.35">
      <c r="A261" s="28"/>
      <c r="B261" s="4"/>
      <c r="C261" s="29"/>
      <c r="D261" s="4"/>
      <c r="E261" s="4"/>
      <c r="F261" s="4"/>
      <c r="G261" s="4"/>
      <c r="H261" s="4"/>
      <c r="I261" s="4"/>
      <c r="J261" s="4"/>
      <c r="K261" s="4"/>
      <c r="L261" s="210" t="str">
        <f t="shared" si="9"/>
        <v>Yes</v>
      </c>
      <c r="M261" s="29"/>
      <c r="N261" s="29"/>
      <c r="O261" s="233" t="str">
        <f>IF(Outcomes!M261="","",IF(AND(Outcomes!M261&lt;='County Names to hide (2)'!$D$2,IF(Outcomes!N261="",'County Names to hide (2)'!$D$2,Outcomes!N261)&gt;='County Names to hide (2)'!$C$2),"Yes","No"))</f>
        <v/>
      </c>
      <c r="P261" s="29"/>
      <c r="Q261" s="29"/>
      <c r="R261" s="29"/>
      <c r="S261" s="29"/>
      <c r="T261" s="206" t="str">
        <f>IF(Outcomes!M261="","",
   IF(AND(Outcomes!N261&lt;&gt;"",Outcomes!N261&lt;'County Names to hide'!$C$2),0,
      ROUND((MIN(IF(Outcomes!N261="", 'County Names to hide'!$D$2, Outcomes!N261),'County Names to hide'!$D$2)-Outcomes!M260)/30,1)))</f>
        <v/>
      </c>
      <c r="U261" s="211" t="str">
        <f>IF(Outcomes!C261="", "", DATEDIF(Outcomes!C261, 'County Names to hide'!$D$2, "m"))</f>
        <v/>
      </c>
      <c r="V261" s="4"/>
      <c r="W261" s="4"/>
      <c r="X261" s="4"/>
      <c r="Y261" s="4"/>
      <c r="Z261" s="4"/>
      <c r="AA261" s="4"/>
      <c r="AB261" s="4"/>
      <c r="AC261" s="4"/>
      <c r="AD261" s="4"/>
      <c r="AE261" s="4"/>
      <c r="AF261" s="4"/>
      <c r="AG261" s="4"/>
      <c r="AH261" s="4"/>
      <c r="AI261" s="4"/>
      <c r="AJ261" s="4"/>
      <c r="AK261" s="4"/>
      <c r="AL261" s="4"/>
      <c r="AM261" s="4"/>
      <c r="AN261" s="4"/>
      <c r="AO261" s="210" t="str">
        <f t="shared" si="10"/>
        <v/>
      </c>
      <c r="AP261" s="210" t="str">
        <f t="shared" si="11"/>
        <v/>
      </c>
      <c r="AQ261" s="4"/>
      <c r="AR261" s="4"/>
      <c r="AS261" s="4"/>
    </row>
    <row r="262" spans="1:45" x14ac:dyDescent="0.35">
      <c r="A262" s="31"/>
      <c r="B262" s="32"/>
      <c r="C262" s="33"/>
      <c r="D262" s="32"/>
      <c r="E262" s="32"/>
      <c r="F262" s="32"/>
      <c r="G262" s="32"/>
      <c r="H262" s="32"/>
      <c r="I262" s="32"/>
      <c r="J262" s="32"/>
      <c r="K262" s="32"/>
      <c r="L262" s="210" t="str">
        <f t="shared" ref="L262:L325" si="12">IF(COUNTIF(F262:K262, "Yes")&gt;0, "No", "Yes")</f>
        <v>Yes</v>
      </c>
      <c r="M262" s="33"/>
      <c r="N262" s="33"/>
      <c r="O262" s="233" t="str">
        <f>IF(Outcomes!M262="","",IF(AND(Outcomes!M262&lt;='County Names to hide (2)'!$D$2,IF(Outcomes!N262="",'County Names to hide (2)'!$D$2,Outcomes!N262)&gt;='County Names to hide (2)'!$C$2),"Yes","No"))</f>
        <v/>
      </c>
      <c r="P262" s="33"/>
      <c r="Q262" s="33"/>
      <c r="R262" s="33"/>
      <c r="S262" s="33"/>
      <c r="T262" s="206" t="str">
        <f>IF(Outcomes!M262="","",
   IF(AND(Outcomes!N262&lt;&gt;"",Outcomes!N262&lt;'County Names to hide'!$C$2),0,
      ROUND((MIN(IF(Outcomes!N262="", 'County Names to hide'!$D$2, Outcomes!N262),'County Names to hide'!$D$2)-Outcomes!M261)/30,1)))</f>
        <v/>
      </c>
      <c r="U262" s="211" t="str">
        <f>IF(Outcomes!C262="", "", DATEDIF(Outcomes!C262, 'County Names to hide'!$D$2, "m"))</f>
        <v/>
      </c>
      <c r="V262" s="32"/>
      <c r="W262" s="32"/>
      <c r="X262" s="32"/>
      <c r="Y262" s="32"/>
      <c r="Z262" s="32"/>
      <c r="AA262" s="32"/>
      <c r="AB262" s="32"/>
      <c r="AC262" s="32"/>
      <c r="AD262" s="32"/>
      <c r="AE262" s="32"/>
      <c r="AF262" s="32"/>
      <c r="AG262" s="32"/>
      <c r="AH262" s="32"/>
      <c r="AI262" s="32"/>
      <c r="AJ262" s="32"/>
      <c r="AK262" s="32"/>
      <c r="AL262" s="32"/>
      <c r="AM262" s="32"/>
      <c r="AN262" s="32"/>
      <c r="AO262" s="210" t="str">
        <f t="shared" ref="AO262:AO325" si="13">IF(U262="", "",
 IF(U262&lt;=4, "",
  _xlfn.LET(
   _xlpm.missing, _xlfn.TEXTJOIN(", ", TRUE,
     IF(U262&gt;=5, IF(AC262&lt;&gt;"Yes", "Missing 4mo", ""), ""),
     IF(U262&gt;=12, IF(AF262&lt;&gt;"Yes", "Missing 10mo", ""), ""),
     IF(U262&gt;=19, IF(AI262&lt;&gt;"Yes", "Missing 18mo", ""), ""),
     IF(U262&gt;=25, IF(AL258&lt;&gt;"Yes", "Missing 24mo", ""), "")
   ),
   IF(_xlpm.missing="", "Up to Date", _xlpm.missing)
  )
 )
)</f>
        <v/>
      </c>
      <c r="AP262" s="210" t="str">
        <f t="shared" ref="AP262:AP325" si="14">IF(T262="", "", IF(T262&gt;=3, "yes", "no"))</f>
        <v/>
      </c>
      <c r="AQ262" s="32"/>
      <c r="AR262" s="32"/>
      <c r="AS262" s="32"/>
    </row>
    <row r="263" spans="1:45" x14ac:dyDescent="0.35">
      <c r="A263" s="28"/>
      <c r="B263" s="4"/>
      <c r="C263" s="29"/>
      <c r="D263" s="4"/>
      <c r="E263" s="4"/>
      <c r="F263" s="4"/>
      <c r="G263" s="4"/>
      <c r="H263" s="4"/>
      <c r="I263" s="4"/>
      <c r="J263" s="4"/>
      <c r="K263" s="4"/>
      <c r="L263" s="210" t="str">
        <f t="shared" si="12"/>
        <v>Yes</v>
      </c>
      <c r="M263" s="29"/>
      <c r="N263" s="29"/>
      <c r="O263" s="233" t="str">
        <f>IF(Outcomes!M263="","",IF(AND(Outcomes!M263&lt;='County Names to hide (2)'!$D$2,IF(Outcomes!N263="",'County Names to hide (2)'!$D$2,Outcomes!N263)&gt;='County Names to hide (2)'!$C$2),"Yes","No"))</f>
        <v/>
      </c>
      <c r="P263" s="29"/>
      <c r="Q263" s="29"/>
      <c r="R263" s="29"/>
      <c r="S263" s="29"/>
      <c r="T263" s="206" t="str">
        <f>IF(Outcomes!M263="","",
   IF(AND(Outcomes!N263&lt;&gt;"",Outcomes!N263&lt;'County Names to hide'!$C$2),0,
      ROUND((MIN(IF(Outcomes!N263="", 'County Names to hide'!$D$2, Outcomes!N263),'County Names to hide'!$D$2)-Outcomes!M262)/30,1)))</f>
        <v/>
      </c>
      <c r="U263" s="211" t="str">
        <f>IF(Outcomes!C263="", "", DATEDIF(Outcomes!C263, 'County Names to hide'!$D$2, "m"))</f>
        <v/>
      </c>
      <c r="V263" s="4"/>
      <c r="W263" s="4"/>
      <c r="X263" s="4"/>
      <c r="Y263" s="4"/>
      <c r="Z263" s="4"/>
      <c r="AA263" s="4"/>
      <c r="AB263" s="4"/>
      <c r="AC263" s="4"/>
      <c r="AD263" s="4"/>
      <c r="AE263" s="4"/>
      <c r="AF263" s="4"/>
      <c r="AG263" s="4"/>
      <c r="AH263" s="4"/>
      <c r="AI263" s="4"/>
      <c r="AJ263" s="4"/>
      <c r="AK263" s="4"/>
      <c r="AL263" s="4"/>
      <c r="AM263" s="4"/>
      <c r="AN263" s="4"/>
      <c r="AO263" s="210" t="str">
        <f t="shared" si="13"/>
        <v/>
      </c>
      <c r="AP263" s="210" t="str">
        <f t="shared" si="14"/>
        <v/>
      </c>
      <c r="AQ263" s="4"/>
      <c r="AR263" s="4"/>
      <c r="AS263" s="4"/>
    </row>
    <row r="264" spans="1:45" x14ac:dyDescent="0.35">
      <c r="A264" s="31"/>
      <c r="B264" s="32"/>
      <c r="C264" s="33"/>
      <c r="D264" s="32"/>
      <c r="E264" s="32"/>
      <c r="F264" s="32"/>
      <c r="G264" s="32"/>
      <c r="H264" s="32"/>
      <c r="I264" s="32"/>
      <c r="J264" s="32"/>
      <c r="K264" s="32"/>
      <c r="L264" s="210" t="str">
        <f t="shared" si="12"/>
        <v>Yes</v>
      </c>
      <c r="M264" s="33"/>
      <c r="N264" s="33"/>
      <c r="O264" s="233" t="str">
        <f>IF(Outcomes!M264="","",IF(AND(Outcomes!M264&lt;='County Names to hide (2)'!$D$2,IF(Outcomes!N264="",'County Names to hide (2)'!$D$2,Outcomes!N264)&gt;='County Names to hide (2)'!$C$2),"Yes","No"))</f>
        <v/>
      </c>
      <c r="P264" s="33"/>
      <c r="Q264" s="33"/>
      <c r="R264" s="33"/>
      <c r="S264" s="33"/>
      <c r="T264" s="206" t="str">
        <f>IF(Outcomes!M264="","",
   IF(AND(Outcomes!N264&lt;&gt;"",Outcomes!N264&lt;'County Names to hide'!$C$2),0,
      ROUND((MIN(IF(Outcomes!N264="", 'County Names to hide'!$D$2, Outcomes!N264),'County Names to hide'!$D$2)-Outcomes!M263)/30,1)))</f>
        <v/>
      </c>
      <c r="U264" s="211" t="str">
        <f>IF(Outcomes!C264="", "", DATEDIF(Outcomes!C264, 'County Names to hide'!$D$2, "m"))</f>
        <v/>
      </c>
      <c r="V264" s="32"/>
      <c r="W264" s="32"/>
      <c r="X264" s="32"/>
      <c r="Y264" s="32"/>
      <c r="Z264" s="32"/>
      <c r="AA264" s="32"/>
      <c r="AB264" s="32"/>
      <c r="AC264" s="32"/>
      <c r="AD264" s="32"/>
      <c r="AE264" s="32"/>
      <c r="AF264" s="32"/>
      <c r="AG264" s="32"/>
      <c r="AH264" s="32"/>
      <c r="AI264" s="32"/>
      <c r="AJ264" s="32"/>
      <c r="AK264" s="32"/>
      <c r="AL264" s="32"/>
      <c r="AM264" s="32"/>
      <c r="AN264" s="32"/>
      <c r="AO264" s="210" t="str">
        <f t="shared" si="13"/>
        <v/>
      </c>
      <c r="AP264" s="210" t="str">
        <f t="shared" si="14"/>
        <v/>
      </c>
      <c r="AQ264" s="32"/>
      <c r="AR264" s="32"/>
      <c r="AS264" s="32"/>
    </row>
    <row r="265" spans="1:45" x14ac:dyDescent="0.35">
      <c r="A265" s="28"/>
      <c r="B265" s="4"/>
      <c r="C265" s="29"/>
      <c r="D265" s="4"/>
      <c r="E265" s="4"/>
      <c r="F265" s="4"/>
      <c r="G265" s="4"/>
      <c r="H265" s="4"/>
      <c r="I265" s="4"/>
      <c r="J265" s="4"/>
      <c r="K265" s="4"/>
      <c r="L265" s="210" t="str">
        <f t="shared" si="12"/>
        <v>Yes</v>
      </c>
      <c r="M265" s="29"/>
      <c r="N265" s="29"/>
      <c r="O265" s="233" t="str">
        <f>IF(Outcomes!M265="","",IF(AND(Outcomes!M265&lt;='County Names to hide (2)'!$D$2,IF(Outcomes!N265="",'County Names to hide (2)'!$D$2,Outcomes!N265)&gt;='County Names to hide (2)'!$C$2),"Yes","No"))</f>
        <v/>
      </c>
      <c r="P265" s="29"/>
      <c r="Q265" s="29"/>
      <c r="R265" s="29"/>
      <c r="S265" s="29"/>
      <c r="T265" s="206" t="str">
        <f>IF(Outcomes!M265="","",
   IF(AND(Outcomes!N265&lt;&gt;"",Outcomes!N265&lt;'County Names to hide'!$C$2),0,
      ROUND((MIN(IF(Outcomes!N265="", 'County Names to hide'!$D$2, Outcomes!N265),'County Names to hide'!$D$2)-Outcomes!M264)/30,1)))</f>
        <v/>
      </c>
      <c r="U265" s="211" t="str">
        <f>IF(Outcomes!C265="", "", DATEDIF(Outcomes!C265, 'County Names to hide'!$D$2, "m"))</f>
        <v/>
      </c>
      <c r="V265" s="4"/>
      <c r="W265" s="4"/>
      <c r="X265" s="4"/>
      <c r="Y265" s="4"/>
      <c r="Z265" s="4"/>
      <c r="AA265" s="4"/>
      <c r="AB265" s="4"/>
      <c r="AC265" s="4"/>
      <c r="AD265" s="4"/>
      <c r="AE265" s="4"/>
      <c r="AF265" s="4"/>
      <c r="AG265" s="4"/>
      <c r="AH265" s="4"/>
      <c r="AI265" s="4"/>
      <c r="AJ265" s="4"/>
      <c r="AK265" s="4"/>
      <c r="AL265" s="4"/>
      <c r="AM265" s="4"/>
      <c r="AN265" s="4"/>
      <c r="AO265" s="210" t="str">
        <f t="shared" si="13"/>
        <v/>
      </c>
      <c r="AP265" s="210" t="str">
        <f t="shared" si="14"/>
        <v/>
      </c>
      <c r="AQ265" s="4"/>
      <c r="AR265" s="4"/>
      <c r="AS265" s="4"/>
    </row>
    <row r="266" spans="1:45" x14ac:dyDescent="0.35">
      <c r="A266" s="31"/>
      <c r="B266" s="32"/>
      <c r="C266" s="33"/>
      <c r="D266" s="32"/>
      <c r="E266" s="32"/>
      <c r="F266" s="32"/>
      <c r="G266" s="32"/>
      <c r="H266" s="32"/>
      <c r="I266" s="32"/>
      <c r="J266" s="32"/>
      <c r="K266" s="32"/>
      <c r="L266" s="210" t="str">
        <f t="shared" si="12"/>
        <v>Yes</v>
      </c>
      <c r="M266" s="33"/>
      <c r="N266" s="33"/>
      <c r="O266" s="233" t="str">
        <f>IF(Outcomes!M266="","",IF(AND(Outcomes!M266&lt;='County Names to hide (2)'!$D$2,IF(Outcomes!N266="",'County Names to hide (2)'!$D$2,Outcomes!N266)&gt;='County Names to hide (2)'!$C$2),"Yes","No"))</f>
        <v/>
      </c>
      <c r="P266" s="33"/>
      <c r="Q266" s="33"/>
      <c r="R266" s="33"/>
      <c r="S266" s="33"/>
      <c r="T266" s="206" t="str">
        <f>IF(Outcomes!M266="","",
   IF(AND(Outcomes!N266&lt;&gt;"",Outcomes!N266&lt;'County Names to hide'!$C$2),0,
      ROUND((MIN(IF(Outcomes!N266="", 'County Names to hide'!$D$2, Outcomes!N266),'County Names to hide'!$D$2)-Outcomes!M265)/30,1)))</f>
        <v/>
      </c>
      <c r="U266" s="211" t="str">
        <f>IF(Outcomes!C266="", "", DATEDIF(Outcomes!C266, 'County Names to hide'!$D$2, "m"))</f>
        <v/>
      </c>
      <c r="V266" s="32"/>
      <c r="W266" s="32"/>
      <c r="X266" s="32"/>
      <c r="Y266" s="32"/>
      <c r="Z266" s="32"/>
      <c r="AA266" s="32"/>
      <c r="AB266" s="32"/>
      <c r="AC266" s="32"/>
      <c r="AD266" s="32"/>
      <c r="AE266" s="32"/>
      <c r="AF266" s="32"/>
      <c r="AG266" s="32"/>
      <c r="AH266" s="32"/>
      <c r="AI266" s="32"/>
      <c r="AJ266" s="32"/>
      <c r="AK266" s="32"/>
      <c r="AL266" s="32"/>
      <c r="AM266" s="32"/>
      <c r="AN266" s="32"/>
      <c r="AO266" s="210" t="str">
        <f t="shared" si="13"/>
        <v/>
      </c>
      <c r="AP266" s="210" t="str">
        <f t="shared" si="14"/>
        <v/>
      </c>
      <c r="AQ266" s="32"/>
      <c r="AR266" s="32"/>
      <c r="AS266" s="32"/>
    </row>
    <row r="267" spans="1:45" x14ac:dyDescent="0.35">
      <c r="A267" s="28"/>
      <c r="B267" s="4"/>
      <c r="C267" s="29"/>
      <c r="D267" s="4"/>
      <c r="E267" s="4"/>
      <c r="F267" s="4"/>
      <c r="G267" s="4"/>
      <c r="H267" s="4"/>
      <c r="I267" s="4"/>
      <c r="J267" s="4"/>
      <c r="K267" s="4"/>
      <c r="L267" s="210" t="str">
        <f t="shared" si="12"/>
        <v>Yes</v>
      </c>
      <c r="M267" s="29"/>
      <c r="N267" s="29"/>
      <c r="O267" s="233" t="str">
        <f>IF(Outcomes!M267="","",IF(AND(Outcomes!M267&lt;='County Names to hide (2)'!$D$2,IF(Outcomes!N267="",'County Names to hide (2)'!$D$2,Outcomes!N267)&gt;='County Names to hide (2)'!$C$2),"Yes","No"))</f>
        <v/>
      </c>
      <c r="P267" s="29"/>
      <c r="Q267" s="29"/>
      <c r="R267" s="29"/>
      <c r="S267" s="29"/>
      <c r="T267" s="206" t="str">
        <f>IF(Outcomes!M267="","",
   IF(AND(Outcomes!N267&lt;&gt;"",Outcomes!N267&lt;'County Names to hide'!$C$2),0,
      ROUND((MIN(IF(Outcomes!N267="", 'County Names to hide'!$D$2, Outcomes!N267),'County Names to hide'!$D$2)-Outcomes!M266)/30,1)))</f>
        <v/>
      </c>
      <c r="U267" s="211" t="str">
        <f>IF(Outcomes!C267="", "", DATEDIF(Outcomes!C267, 'County Names to hide'!$D$2, "m"))</f>
        <v/>
      </c>
      <c r="V267" s="4"/>
      <c r="W267" s="4"/>
      <c r="X267" s="4"/>
      <c r="Y267" s="4"/>
      <c r="Z267" s="4"/>
      <c r="AA267" s="4"/>
      <c r="AB267" s="4"/>
      <c r="AC267" s="4"/>
      <c r="AD267" s="4"/>
      <c r="AE267" s="4"/>
      <c r="AF267" s="4"/>
      <c r="AG267" s="4"/>
      <c r="AH267" s="4"/>
      <c r="AI267" s="4"/>
      <c r="AJ267" s="4"/>
      <c r="AK267" s="4"/>
      <c r="AL267" s="4"/>
      <c r="AM267" s="4"/>
      <c r="AN267" s="4"/>
      <c r="AO267" s="210" t="str">
        <f t="shared" si="13"/>
        <v/>
      </c>
      <c r="AP267" s="210" t="str">
        <f t="shared" si="14"/>
        <v/>
      </c>
      <c r="AQ267" s="4"/>
      <c r="AR267" s="4"/>
      <c r="AS267" s="4"/>
    </row>
    <row r="268" spans="1:45" x14ac:dyDescent="0.35">
      <c r="A268" s="31"/>
      <c r="B268" s="32"/>
      <c r="C268" s="33"/>
      <c r="D268" s="32"/>
      <c r="E268" s="32"/>
      <c r="F268" s="32"/>
      <c r="G268" s="32"/>
      <c r="H268" s="32"/>
      <c r="I268" s="32"/>
      <c r="J268" s="32"/>
      <c r="K268" s="32"/>
      <c r="L268" s="210" t="str">
        <f t="shared" si="12"/>
        <v>Yes</v>
      </c>
      <c r="M268" s="33"/>
      <c r="N268" s="33"/>
      <c r="O268" s="233" t="str">
        <f>IF(Outcomes!M268="","",IF(AND(Outcomes!M268&lt;='County Names to hide (2)'!$D$2,IF(Outcomes!N268="",'County Names to hide (2)'!$D$2,Outcomes!N268)&gt;='County Names to hide (2)'!$C$2),"Yes","No"))</f>
        <v/>
      </c>
      <c r="P268" s="33"/>
      <c r="Q268" s="33"/>
      <c r="R268" s="33"/>
      <c r="S268" s="33"/>
      <c r="T268" s="206" t="str">
        <f>IF(Outcomes!M268="","",
   IF(AND(Outcomes!N268&lt;&gt;"",Outcomes!N268&lt;'County Names to hide'!$C$2),0,
      ROUND((MIN(IF(Outcomes!N268="", 'County Names to hide'!$D$2, Outcomes!N268),'County Names to hide'!$D$2)-Outcomes!M267)/30,1)))</f>
        <v/>
      </c>
      <c r="U268" s="211" t="str">
        <f>IF(Outcomes!C268="", "", DATEDIF(Outcomes!C268, 'County Names to hide'!$D$2, "m"))</f>
        <v/>
      </c>
      <c r="V268" s="32"/>
      <c r="W268" s="32"/>
      <c r="X268" s="32"/>
      <c r="Y268" s="32"/>
      <c r="Z268" s="32"/>
      <c r="AA268" s="32"/>
      <c r="AB268" s="32"/>
      <c r="AC268" s="32"/>
      <c r="AD268" s="32"/>
      <c r="AE268" s="32"/>
      <c r="AF268" s="32"/>
      <c r="AG268" s="32"/>
      <c r="AH268" s="32"/>
      <c r="AI268" s="32"/>
      <c r="AJ268" s="32"/>
      <c r="AK268" s="32"/>
      <c r="AL268" s="32"/>
      <c r="AM268" s="32"/>
      <c r="AN268" s="32"/>
      <c r="AO268" s="210" t="str">
        <f t="shared" si="13"/>
        <v/>
      </c>
      <c r="AP268" s="210" t="str">
        <f t="shared" si="14"/>
        <v/>
      </c>
      <c r="AQ268" s="32"/>
      <c r="AR268" s="32"/>
      <c r="AS268" s="32"/>
    </row>
    <row r="269" spans="1:45" x14ac:dyDescent="0.35">
      <c r="A269" s="28"/>
      <c r="B269" s="4"/>
      <c r="C269" s="29"/>
      <c r="D269" s="4"/>
      <c r="E269" s="4"/>
      <c r="F269" s="4"/>
      <c r="G269" s="4"/>
      <c r="H269" s="4"/>
      <c r="I269" s="4"/>
      <c r="J269" s="4"/>
      <c r="K269" s="4"/>
      <c r="L269" s="210" t="str">
        <f t="shared" si="12"/>
        <v>Yes</v>
      </c>
      <c r="M269" s="29"/>
      <c r="N269" s="29"/>
      <c r="O269" s="233" t="str">
        <f>IF(Outcomes!M269="","",IF(AND(Outcomes!M269&lt;='County Names to hide (2)'!$D$2,IF(Outcomes!N269="",'County Names to hide (2)'!$D$2,Outcomes!N269)&gt;='County Names to hide (2)'!$C$2),"Yes","No"))</f>
        <v/>
      </c>
      <c r="P269" s="29"/>
      <c r="Q269" s="29"/>
      <c r="R269" s="29"/>
      <c r="S269" s="29"/>
      <c r="T269" s="206" t="str">
        <f>IF(Outcomes!M269="","",
   IF(AND(Outcomes!N269&lt;&gt;"",Outcomes!N269&lt;'County Names to hide'!$C$2),0,
      ROUND((MIN(IF(Outcomes!N269="", 'County Names to hide'!$D$2, Outcomes!N269),'County Names to hide'!$D$2)-Outcomes!M268)/30,1)))</f>
        <v/>
      </c>
      <c r="U269" s="211" t="str">
        <f>IF(Outcomes!C269="", "", DATEDIF(Outcomes!C269, 'County Names to hide'!$D$2, "m"))</f>
        <v/>
      </c>
      <c r="V269" s="4"/>
      <c r="W269" s="4"/>
      <c r="X269" s="4"/>
      <c r="Y269" s="4"/>
      <c r="Z269" s="4"/>
      <c r="AA269" s="4"/>
      <c r="AB269" s="4"/>
      <c r="AC269" s="4"/>
      <c r="AD269" s="4"/>
      <c r="AE269" s="4"/>
      <c r="AF269" s="4"/>
      <c r="AG269" s="4"/>
      <c r="AH269" s="4"/>
      <c r="AI269" s="4"/>
      <c r="AJ269" s="4"/>
      <c r="AK269" s="4"/>
      <c r="AL269" s="4"/>
      <c r="AM269" s="4"/>
      <c r="AN269" s="4"/>
      <c r="AO269" s="210" t="str">
        <f t="shared" si="13"/>
        <v/>
      </c>
      <c r="AP269" s="210" t="str">
        <f t="shared" si="14"/>
        <v/>
      </c>
      <c r="AQ269" s="4"/>
      <c r="AR269" s="4"/>
      <c r="AS269" s="4"/>
    </row>
    <row r="270" spans="1:45" x14ac:dyDescent="0.35">
      <c r="A270" s="31"/>
      <c r="B270" s="32"/>
      <c r="C270" s="33"/>
      <c r="D270" s="32"/>
      <c r="E270" s="32"/>
      <c r="F270" s="32"/>
      <c r="G270" s="32"/>
      <c r="H270" s="32"/>
      <c r="I270" s="32"/>
      <c r="J270" s="32"/>
      <c r="K270" s="32"/>
      <c r="L270" s="210" t="str">
        <f t="shared" si="12"/>
        <v>Yes</v>
      </c>
      <c r="M270" s="33"/>
      <c r="N270" s="33"/>
      <c r="O270" s="233" t="str">
        <f>IF(Outcomes!M270="","",IF(AND(Outcomes!M270&lt;='County Names to hide (2)'!$D$2,IF(Outcomes!N270="",'County Names to hide (2)'!$D$2,Outcomes!N270)&gt;='County Names to hide (2)'!$C$2),"Yes","No"))</f>
        <v/>
      </c>
      <c r="P270" s="33"/>
      <c r="Q270" s="33"/>
      <c r="R270" s="33"/>
      <c r="S270" s="33"/>
      <c r="T270" s="206" t="str">
        <f>IF(Outcomes!M270="","",
   IF(AND(Outcomes!N270&lt;&gt;"",Outcomes!N270&lt;'County Names to hide'!$C$2),0,
      ROUND((MIN(IF(Outcomes!N270="", 'County Names to hide'!$D$2, Outcomes!N270),'County Names to hide'!$D$2)-Outcomes!M269)/30,1)))</f>
        <v/>
      </c>
      <c r="U270" s="211" t="str">
        <f>IF(Outcomes!C270="", "", DATEDIF(Outcomes!C270, 'County Names to hide'!$D$2, "m"))</f>
        <v/>
      </c>
      <c r="V270" s="32"/>
      <c r="W270" s="32"/>
      <c r="X270" s="32"/>
      <c r="Y270" s="32"/>
      <c r="Z270" s="32"/>
      <c r="AA270" s="32"/>
      <c r="AB270" s="32"/>
      <c r="AC270" s="32"/>
      <c r="AD270" s="32"/>
      <c r="AE270" s="32"/>
      <c r="AF270" s="32"/>
      <c r="AG270" s="32"/>
      <c r="AH270" s="32"/>
      <c r="AI270" s="32"/>
      <c r="AJ270" s="32"/>
      <c r="AK270" s="32"/>
      <c r="AL270" s="32"/>
      <c r="AM270" s="32"/>
      <c r="AN270" s="32"/>
      <c r="AO270" s="210" t="str">
        <f t="shared" si="13"/>
        <v/>
      </c>
      <c r="AP270" s="210" t="str">
        <f t="shared" si="14"/>
        <v/>
      </c>
      <c r="AQ270" s="32"/>
      <c r="AR270" s="32"/>
      <c r="AS270" s="32"/>
    </row>
    <row r="271" spans="1:45" x14ac:dyDescent="0.35">
      <c r="A271" s="28"/>
      <c r="B271" s="4"/>
      <c r="C271" s="29"/>
      <c r="D271" s="4"/>
      <c r="E271" s="4"/>
      <c r="F271" s="4"/>
      <c r="G271" s="4"/>
      <c r="H271" s="4"/>
      <c r="I271" s="4"/>
      <c r="J271" s="4"/>
      <c r="K271" s="4"/>
      <c r="L271" s="210" t="str">
        <f t="shared" si="12"/>
        <v>Yes</v>
      </c>
      <c r="M271" s="29"/>
      <c r="N271" s="29"/>
      <c r="O271" s="233" t="str">
        <f>IF(Outcomes!M271="","",IF(AND(Outcomes!M271&lt;='County Names to hide (2)'!$D$2,IF(Outcomes!N271="",'County Names to hide (2)'!$D$2,Outcomes!N271)&gt;='County Names to hide (2)'!$C$2),"Yes","No"))</f>
        <v/>
      </c>
      <c r="P271" s="29"/>
      <c r="Q271" s="29"/>
      <c r="R271" s="29"/>
      <c r="S271" s="29"/>
      <c r="T271" s="206" t="str">
        <f>IF(Outcomes!M271="","",
   IF(AND(Outcomes!N271&lt;&gt;"",Outcomes!N271&lt;'County Names to hide'!$C$2),0,
      ROUND((MIN(IF(Outcomes!N271="", 'County Names to hide'!$D$2, Outcomes!N271),'County Names to hide'!$D$2)-Outcomes!M270)/30,1)))</f>
        <v/>
      </c>
      <c r="U271" s="211" t="str">
        <f>IF(Outcomes!C271="", "", DATEDIF(Outcomes!C271, 'County Names to hide'!$D$2, "m"))</f>
        <v/>
      </c>
      <c r="V271" s="4"/>
      <c r="W271" s="4"/>
      <c r="X271" s="4"/>
      <c r="Y271" s="4"/>
      <c r="Z271" s="4"/>
      <c r="AA271" s="4"/>
      <c r="AB271" s="4"/>
      <c r="AC271" s="4"/>
      <c r="AD271" s="4"/>
      <c r="AE271" s="4"/>
      <c r="AF271" s="4"/>
      <c r="AG271" s="4"/>
      <c r="AH271" s="4"/>
      <c r="AI271" s="4"/>
      <c r="AJ271" s="4"/>
      <c r="AK271" s="4"/>
      <c r="AL271" s="4"/>
      <c r="AM271" s="4"/>
      <c r="AN271" s="4"/>
      <c r="AO271" s="210" t="str">
        <f t="shared" si="13"/>
        <v/>
      </c>
      <c r="AP271" s="210" t="str">
        <f t="shared" si="14"/>
        <v/>
      </c>
      <c r="AQ271" s="4"/>
      <c r="AR271" s="4"/>
      <c r="AS271" s="4"/>
    </row>
    <row r="272" spans="1:45" x14ac:dyDescent="0.35">
      <c r="A272" s="31"/>
      <c r="B272" s="32"/>
      <c r="C272" s="33"/>
      <c r="D272" s="32"/>
      <c r="E272" s="32"/>
      <c r="F272" s="32"/>
      <c r="G272" s="32"/>
      <c r="H272" s="32"/>
      <c r="I272" s="32"/>
      <c r="J272" s="32"/>
      <c r="K272" s="32"/>
      <c r="L272" s="210" t="str">
        <f t="shared" si="12"/>
        <v>Yes</v>
      </c>
      <c r="M272" s="33"/>
      <c r="N272" s="33"/>
      <c r="O272" s="233" t="str">
        <f>IF(Outcomes!M272="","",IF(AND(Outcomes!M272&lt;='County Names to hide (2)'!$D$2,IF(Outcomes!N272="",'County Names to hide (2)'!$D$2,Outcomes!N272)&gt;='County Names to hide (2)'!$C$2),"Yes","No"))</f>
        <v/>
      </c>
      <c r="P272" s="33"/>
      <c r="Q272" s="33"/>
      <c r="R272" s="33"/>
      <c r="S272" s="33"/>
      <c r="T272" s="206" t="str">
        <f>IF(Outcomes!M272="","",
   IF(AND(Outcomes!N272&lt;&gt;"",Outcomes!N272&lt;'County Names to hide'!$C$2),0,
      ROUND((MIN(IF(Outcomes!N272="", 'County Names to hide'!$D$2, Outcomes!N272),'County Names to hide'!$D$2)-Outcomes!M271)/30,1)))</f>
        <v/>
      </c>
      <c r="U272" s="211" t="str">
        <f>IF(Outcomes!C272="", "", DATEDIF(Outcomes!C272, 'County Names to hide'!$D$2, "m"))</f>
        <v/>
      </c>
      <c r="V272" s="32"/>
      <c r="W272" s="32"/>
      <c r="X272" s="32"/>
      <c r="Y272" s="32"/>
      <c r="Z272" s="32"/>
      <c r="AA272" s="32"/>
      <c r="AB272" s="32"/>
      <c r="AC272" s="32"/>
      <c r="AD272" s="32"/>
      <c r="AE272" s="32"/>
      <c r="AF272" s="32"/>
      <c r="AG272" s="32"/>
      <c r="AH272" s="32"/>
      <c r="AI272" s="32"/>
      <c r="AJ272" s="32"/>
      <c r="AK272" s="32"/>
      <c r="AL272" s="32"/>
      <c r="AM272" s="32"/>
      <c r="AN272" s="32"/>
      <c r="AO272" s="210" t="str">
        <f t="shared" si="13"/>
        <v/>
      </c>
      <c r="AP272" s="210" t="str">
        <f t="shared" si="14"/>
        <v/>
      </c>
      <c r="AQ272" s="32"/>
      <c r="AR272" s="32"/>
      <c r="AS272" s="32"/>
    </row>
    <row r="273" spans="1:45" x14ac:dyDescent="0.35">
      <c r="A273" s="28"/>
      <c r="B273" s="4"/>
      <c r="C273" s="29"/>
      <c r="D273" s="4"/>
      <c r="E273" s="4"/>
      <c r="F273" s="4"/>
      <c r="G273" s="4"/>
      <c r="H273" s="4"/>
      <c r="I273" s="4"/>
      <c r="J273" s="4"/>
      <c r="K273" s="4"/>
      <c r="L273" s="210" t="str">
        <f t="shared" si="12"/>
        <v>Yes</v>
      </c>
      <c r="M273" s="29"/>
      <c r="N273" s="29"/>
      <c r="O273" s="233" t="str">
        <f>IF(Outcomes!M273="","",IF(AND(Outcomes!M273&lt;='County Names to hide (2)'!$D$2,IF(Outcomes!N273="",'County Names to hide (2)'!$D$2,Outcomes!N273)&gt;='County Names to hide (2)'!$C$2),"Yes","No"))</f>
        <v/>
      </c>
      <c r="P273" s="29"/>
      <c r="Q273" s="29"/>
      <c r="R273" s="29"/>
      <c r="S273" s="29"/>
      <c r="T273" s="206" t="str">
        <f>IF(Outcomes!M273="","",
   IF(AND(Outcomes!N273&lt;&gt;"",Outcomes!N273&lt;'County Names to hide'!$C$2),0,
      ROUND((MIN(IF(Outcomes!N273="", 'County Names to hide'!$D$2, Outcomes!N273),'County Names to hide'!$D$2)-Outcomes!M272)/30,1)))</f>
        <v/>
      </c>
      <c r="U273" s="211" t="str">
        <f>IF(Outcomes!C273="", "", DATEDIF(Outcomes!C273, 'County Names to hide'!$D$2, "m"))</f>
        <v/>
      </c>
      <c r="V273" s="4"/>
      <c r="W273" s="4"/>
      <c r="X273" s="4"/>
      <c r="Y273" s="4"/>
      <c r="Z273" s="4"/>
      <c r="AA273" s="4"/>
      <c r="AB273" s="4"/>
      <c r="AC273" s="4"/>
      <c r="AD273" s="4"/>
      <c r="AE273" s="4"/>
      <c r="AF273" s="4"/>
      <c r="AG273" s="4"/>
      <c r="AH273" s="4"/>
      <c r="AI273" s="4"/>
      <c r="AJ273" s="4"/>
      <c r="AK273" s="4"/>
      <c r="AL273" s="4"/>
      <c r="AM273" s="4"/>
      <c r="AN273" s="4"/>
      <c r="AO273" s="210" t="str">
        <f t="shared" si="13"/>
        <v/>
      </c>
      <c r="AP273" s="210" t="str">
        <f t="shared" si="14"/>
        <v/>
      </c>
      <c r="AQ273" s="4"/>
      <c r="AR273" s="4"/>
      <c r="AS273" s="4"/>
    </row>
    <row r="274" spans="1:45" x14ac:dyDescent="0.35">
      <c r="A274" s="31"/>
      <c r="B274" s="32"/>
      <c r="C274" s="33"/>
      <c r="D274" s="32"/>
      <c r="E274" s="32"/>
      <c r="F274" s="32"/>
      <c r="G274" s="32"/>
      <c r="H274" s="32"/>
      <c r="I274" s="32"/>
      <c r="J274" s="32"/>
      <c r="K274" s="32"/>
      <c r="L274" s="210" t="str">
        <f t="shared" si="12"/>
        <v>Yes</v>
      </c>
      <c r="M274" s="33"/>
      <c r="N274" s="33"/>
      <c r="O274" s="233" t="str">
        <f>IF(Outcomes!M274="","",IF(AND(Outcomes!M274&lt;='County Names to hide (2)'!$D$2,IF(Outcomes!N274="",'County Names to hide (2)'!$D$2,Outcomes!N274)&gt;='County Names to hide (2)'!$C$2),"Yes","No"))</f>
        <v/>
      </c>
      <c r="P274" s="33"/>
      <c r="Q274" s="33"/>
      <c r="R274" s="33"/>
      <c r="S274" s="33"/>
      <c r="T274" s="206" t="str">
        <f>IF(Outcomes!M274="","",
   IF(AND(Outcomes!N274&lt;&gt;"",Outcomes!N274&lt;'County Names to hide'!$C$2),0,
      ROUND((MIN(IF(Outcomes!N274="", 'County Names to hide'!$D$2, Outcomes!N274),'County Names to hide'!$D$2)-Outcomes!M273)/30,1)))</f>
        <v/>
      </c>
      <c r="U274" s="211" t="str">
        <f>IF(Outcomes!C274="", "", DATEDIF(Outcomes!C274, 'County Names to hide'!$D$2, "m"))</f>
        <v/>
      </c>
      <c r="V274" s="32"/>
      <c r="W274" s="32"/>
      <c r="X274" s="32"/>
      <c r="Y274" s="32"/>
      <c r="Z274" s="32"/>
      <c r="AA274" s="32"/>
      <c r="AB274" s="32"/>
      <c r="AC274" s="32"/>
      <c r="AD274" s="32"/>
      <c r="AE274" s="32"/>
      <c r="AF274" s="32"/>
      <c r="AG274" s="32"/>
      <c r="AH274" s="32"/>
      <c r="AI274" s="32"/>
      <c r="AJ274" s="32"/>
      <c r="AK274" s="32"/>
      <c r="AL274" s="32"/>
      <c r="AM274" s="32"/>
      <c r="AN274" s="32"/>
      <c r="AO274" s="210" t="str">
        <f t="shared" si="13"/>
        <v/>
      </c>
      <c r="AP274" s="210" t="str">
        <f t="shared" si="14"/>
        <v/>
      </c>
      <c r="AQ274" s="32"/>
      <c r="AR274" s="32"/>
      <c r="AS274" s="32"/>
    </row>
    <row r="275" spans="1:45" x14ac:dyDescent="0.35">
      <c r="A275" s="28"/>
      <c r="B275" s="4"/>
      <c r="C275" s="29"/>
      <c r="D275" s="4"/>
      <c r="E275" s="4"/>
      <c r="F275" s="4"/>
      <c r="G275" s="4"/>
      <c r="H275" s="4"/>
      <c r="I275" s="4"/>
      <c r="J275" s="4"/>
      <c r="K275" s="4"/>
      <c r="L275" s="210" t="str">
        <f t="shared" si="12"/>
        <v>Yes</v>
      </c>
      <c r="M275" s="29"/>
      <c r="N275" s="29"/>
      <c r="O275" s="233" t="str">
        <f>IF(Outcomes!M275="","",IF(AND(Outcomes!M275&lt;='County Names to hide (2)'!$D$2,IF(Outcomes!N275="",'County Names to hide (2)'!$D$2,Outcomes!N275)&gt;='County Names to hide (2)'!$C$2),"Yes","No"))</f>
        <v/>
      </c>
      <c r="P275" s="29"/>
      <c r="Q275" s="29"/>
      <c r="R275" s="29"/>
      <c r="S275" s="29"/>
      <c r="T275" s="206" t="str">
        <f>IF(Outcomes!M275="","",
   IF(AND(Outcomes!N275&lt;&gt;"",Outcomes!N275&lt;'County Names to hide'!$C$2),0,
      ROUND((MIN(IF(Outcomes!N275="", 'County Names to hide'!$D$2, Outcomes!N275),'County Names to hide'!$D$2)-Outcomes!M274)/30,1)))</f>
        <v/>
      </c>
      <c r="U275" s="211" t="str">
        <f>IF(Outcomes!C275="", "", DATEDIF(Outcomes!C275, 'County Names to hide'!$D$2, "m"))</f>
        <v/>
      </c>
      <c r="V275" s="4"/>
      <c r="W275" s="4"/>
      <c r="X275" s="4"/>
      <c r="Y275" s="4"/>
      <c r="Z275" s="4"/>
      <c r="AA275" s="4"/>
      <c r="AB275" s="4"/>
      <c r="AC275" s="4"/>
      <c r="AD275" s="4"/>
      <c r="AE275" s="4"/>
      <c r="AF275" s="4"/>
      <c r="AG275" s="4"/>
      <c r="AH275" s="4"/>
      <c r="AI275" s="4"/>
      <c r="AJ275" s="4"/>
      <c r="AK275" s="4"/>
      <c r="AL275" s="4"/>
      <c r="AM275" s="4"/>
      <c r="AN275" s="4"/>
      <c r="AO275" s="210" t="str">
        <f t="shared" si="13"/>
        <v/>
      </c>
      <c r="AP275" s="210" t="str">
        <f t="shared" si="14"/>
        <v/>
      </c>
      <c r="AQ275" s="4"/>
      <c r="AR275" s="4"/>
      <c r="AS275" s="4"/>
    </row>
    <row r="276" spans="1:45" x14ac:dyDescent="0.35">
      <c r="A276" s="31"/>
      <c r="B276" s="32"/>
      <c r="C276" s="33"/>
      <c r="D276" s="32"/>
      <c r="E276" s="32"/>
      <c r="F276" s="32"/>
      <c r="G276" s="32"/>
      <c r="H276" s="32"/>
      <c r="I276" s="32"/>
      <c r="J276" s="32"/>
      <c r="K276" s="32"/>
      <c r="L276" s="210" t="str">
        <f t="shared" si="12"/>
        <v>Yes</v>
      </c>
      <c r="M276" s="33"/>
      <c r="N276" s="33"/>
      <c r="O276" s="233" t="str">
        <f>IF(Outcomes!M276="","",IF(AND(Outcomes!M276&lt;='County Names to hide (2)'!$D$2,IF(Outcomes!N276="",'County Names to hide (2)'!$D$2,Outcomes!N276)&gt;='County Names to hide (2)'!$C$2),"Yes","No"))</f>
        <v/>
      </c>
      <c r="P276" s="33"/>
      <c r="Q276" s="33"/>
      <c r="R276" s="33"/>
      <c r="S276" s="33"/>
      <c r="T276" s="206" t="str">
        <f>IF(Outcomes!M276="","",
   IF(AND(Outcomes!N276&lt;&gt;"",Outcomes!N276&lt;'County Names to hide'!$C$2),0,
      ROUND((MIN(IF(Outcomes!N276="", 'County Names to hide'!$D$2, Outcomes!N276),'County Names to hide'!$D$2)-Outcomes!M275)/30,1)))</f>
        <v/>
      </c>
      <c r="U276" s="211" t="str">
        <f>IF(Outcomes!C276="", "", DATEDIF(Outcomes!C276, 'County Names to hide'!$D$2, "m"))</f>
        <v/>
      </c>
      <c r="V276" s="32"/>
      <c r="W276" s="32"/>
      <c r="X276" s="32"/>
      <c r="Y276" s="32"/>
      <c r="Z276" s="32"/>
      <c r="AA276" s="32"/>
      <c r="AB276" s="32"/>
      <c r="AC276" s="32"/>
      <c r="AD276" s="32"/>
      <c r="AE276" s="32"/>
      <c r="AF276" s="32"/>
      <c r="AG276" s="32"/>
      <c r="AH276" s="32"/>
      <c r="AI276" s="32"/>
      <c r="AJ276" s="32"/>
      <c r="AK276" s="32"/>
      <c r="AL276" s="32"/>
      <c r="AM276" s="32"/>
      <c r="AN276" s="32"/>
      <c r="AO276" s="210" t="str">
        <f t="shared" si="13"/>
        <v/>
      </c>
      <c r="AP276" s="210" t="str">
        <f t="shared" si="14"/>
        <v/>
      </c>
      <c r="AQ276" s="32"/>
      <c r="AR276" s="32"/>
      <c r="AS276" s="32"/>
    </row>
    <row r="277" spans="1:45" x14ac:dyDescent="0.35">
      <c r="A277" s="28"/>
      <c r="B277" s="4"/>
      <c r="C277" s="29"/>
      <c r="D277" s="4"/>
      <c r="E277" s="4"/>
      <c r="F277" s="4"/>
      <c r="G277" s="4"/>
      <c r="H277" s="4"/>
      <c r="I277" s="4"/>
      <c r="J277" s="4"/>
      <c r="K277" s="4"/>
      <c r="L277" s="210" t="str">
        <f t="shared" si="12"/>
        <v>Yes</v>
      </c>
      <c r="M277" s="29"/>
      <c r="N277" s="29"/>
      <c r="O277" s="233" t="str">
        <f>IF(Outcomes!M277="","",IF(AND(Outcomes!M277&lt;='County Names to hide (2)'!$D$2,IF(Outcomes!N277="",'County Names to hide (2)'!$D$2,Outcomes!N277)&gt;='County Names to hide (2)'!$C$2),"Yes","No"))</f>
        <v/>
      </c>
      <c r="P277" s="29"/>
      <c r="Q277" s="29"/>
      <c r="R277" s="29"/>
      <c r="S277" s="29"/>
      <c r="T277" s="206" t="str">
        <f>IF(Outcomes!M277="","",
   IF(AND(Outcomes!N277&lt;&gt;"",Outcomes!N277&lt;'County Names to hide'!$C$2),0,
      ROUND((MIN(IF(Outcomes!N277="", 'County Names to hide'!$D$2, Outcomes!N277),'County Names to hide'!$D$2)-Outcomes!M276)/30,1)))</f>
        <v/>
      </c>
      <c r="U277" s="211" t="str">
        <f>IF(Outcomes!C277="", "", DATEDIF(Outcomes!C277, 'County Names to hide'!$D$2, "m"))</f>
        <v/>
      </c>
      <c r="V277" s="4"/>
      <c r="W277" s="4"/>
      <c r="X277" s="4"/>
      <c r="Y277" s="4"/>
      <c r="Z277" s="4"/>
      <c r="AA277" s="4"/>
      <c r="AB277" s="4"/>
      <c r="AC277" s="4"/>
      <c r="AD277" s="4"/>
      <c r="AE277" s="4"/>
      <c r="AF277" s="4"/>
      <c r="AG277" s="4"/>
      <c r="AH277" s="4"/>
      <c r="AI277" s="4"/>
      <c r="AJ277" s="4"/>
      <c r="AK277" s="4"/>
      <c r="AL277" s="4"/>
      <c r="AM277" s="4"/>
      <c r="AN277" s="4"/>
      <c r="AO277" s="210" t="str">
        <f t="shared" si="13"/>
        <v/>
      </c>
      <c r="AP277" s="210" t="str">
        <f t="shared" si="14"/>
        <v/>
      </c>
      <c r="AQ277" s="4"/>
      <c r="AR277" s="4"/>
      <c r="AS277" s="4"/>
    </row>
    <row r="278" spans="1:45" x14ac:dyDescent="0.35">
      <c r="A278" s="31"/>
      <c r="B278" s="32"/>
      <c r="C278" s="33"/>
      <c r="D278" s="32"/>
      <c r="E278" s="32"/>
      <c r="F278" s="32"/>
      <c r="G278" s="32"/>
      <c r="H278" s="32"/>
      <c r="I278" s="32"/>
      <c r="J278" s="32"/>
      <c r="K278" s="32"/>
      <c r="L278" s="210" t="str">
        <f t="shared" si="12"/>
        <v>Yes</v>
      </c>
      <c r="M278" s="33"/>
      <c r="N278" s="33"/>
      <c r="O278" s="233" t="str">
        <f>IF(Outcomes!M278="","",IF(AND(Outcomes!M278&lt;='County Names to hide (2)'!$D$2,IF(Outcomes!N278="",'County Names to hide (2)'!$D$2,Outcomes!N278)&gt;='County Names to hide (2)'!$C$2),"Yes","No"))</f>
        <v/>
      </c>
      <c r="P278" s="33"/>
      <c r="Q278" s="33"/>
      <c r="R278" s="33"/>
      <c r="S278" s="33"/>
      <c r="T278" s="206" t="str">
        <f>IF(Outcomes!M278="","",
   IF(AND(Outcomes!N278&lt;&gt;"",Outcomes!N278&lt;'County Names to hide'!$C$2),0,
      ROUND((MIN(IF(Outcomes!N278="", 'County Names to hide'!$D$2, Outcomes!N278),'County Names to hide'!$D$2)-Outcomes!M277)/30,1)))</f>
        <v/>
      </c>
      <c r="U278" s="211" t="str">
        <f>IF(Outcomes!C278="", "", DATEDIF(Outcomes!C278, 'County Names to hide'!$D$2, "m"))</f>
        <v/>
      </c>
      <c r="V278" s="32"/>
      <c r="W278" s="32"/>
      <c r="X278" s="32"/>
      <c r="Y278" s="32"/>
      <c r="Z278" s="32"/>
      <c r="AA278" s="32"/>
      <c r="AB278" s="32"/>
      <c r="AC278" s="32"/>
      <c r="AD278" s="32"/>
      <c r="AE278" s="32"/>
      <c r="AF278" s="32"/>
      <c r="AG278" s="32"/>
      <c r="AH278" s="32"/>
      <c r="AI278" s="32"/>
      <c r="AJ278" s="32"/>
      <c r="AK278" s="32"/>
      <c r="AL278" s="32"/>
      <c r="AM278" s="32"/>
      <c r="AN278" s="32"/>
      <c r="AO278" s="210" t="str">
        <f t="shared" si="13"/>
        <v/>
      </c>
      <c r="AP278" s="210" t="str">
        <f t="shared" si="14"/>
        <v/>
      </c>
      <c r="AQ278" s="32"/>
      <c r="AR278" s="32"/>
      <c r="AS278" s="32"/>
    </row>
    <row r="279" spans="1:45" x14ac:dyDescent="0.35">
      <c r="A279" s="28"/>
      <c r="B279" s="4"/>
      <c r="C279" s="29"/>
      <c r="D279" s="4"/>
      <c r="E279" s="4"/>
      <c r="F279" s="4"/>
      <c r="G279" s="4"/>
      <c r="H279" s="4"/>
      <c r="I279" s="4"/>
      <c r="J279" s="4"/>
      <c r="K279" s="4"/>
      <c r="L279" s="210" t="str">
        <f t="shared" si="12"/>
        <v>Yes</v>
      </c>
      <c r="M279" s="29"/>
      <c r="N279" s="29"/>
      <c r="O279" s="233" t="str">
        <f>IF(Outcomes!M279="","",IF(AND(Outcomes!M279&lt;='County Names to hide (2)'!$D$2,IF(Outcomes!N279="",'County Names to hide (2)'!$D$2,Outcomes!N279)&gt;='County Names to hide (2)'!$C$2),"Yes","No"))</f>
        <v/>
      </c>
      <c r="P279" s="29"/>
      <c r="Q279" s="29"/>
      <c r="R279" s="29"/>
      <c r="S279" s="29"/>
      <c r="T279" s="206" t="str">
        <f>IF(Outcomes!M279="","",
   IF(AND(Outcomes!N279&lt;&gt;"",Outcomes!N279&lt;'County Names to hide'!$C$2),0,
      ROUND((MIN(IF(Outcomes!N279="", 'County Names to hide'!$D$2, Outcomes!N279),'County Names to hide'!$D$2)-Outcomes!M278)/30,1)))</f>
        <v/>
      </c>
      <c r="U279" s="211" t="str">
        <f>IF(Outcomes!C279="", "", DATEDIF(Outcomes!C279, 'County Names to hide'!$D$2, "m"))</f>
        <v/>
      </c>
      <c r="V279" s="4"/>
      <c r="W279" s="4"/>
      <c r="X279" s="4"/>
      <c r="Y279" s="4"/>
      <c r="Z279" s="4"/>
      <c r="AA279" s="4"/>
      <c r="AB279" s="4"/>
      <c r="AC279" s="4"/>
      <c r="AD279" s="4"/>
      <c r="AE279" s="4"/>
      <c r="AF279" s="4"/>
      <c r="AG279" s="4"/>
      <c r="AH279" s="4"/>
      <c r="AI279" s="4"/>
      <c r="AJ279" s="4"/>
      <c r="AK279" s="4"/>
      <c r="AL279" s="4"/>
      <c r="AM279" s="4"/>
      <c r="AN279" s="4"/>
      <c r="AO279" s="210" t="str">
        <f t="shared" si="13"/>
        <v/>
      </c>
      <c r="AP279" s="210" t="str">
        <f t="shared" si="14"/>
        <v/>
      </c>
      <c r="AQ279" s="4"/>
      <c r="AR279" s="4"/>
      <c r="AS279" s="4"/>
    </row>
    <row r="280" spans="1:45" x14ac:dyDescent="0.35">
      <c r="A280" s="31"/>
      <c r="B280" s="32"/>
      <c r="C280" s="33"/>
      <c r="D280" s="32"/>
      <c r="E280" s="32"/>
      <c r="F280" s="32"/>
      <c r="G280" s="32"/>
      <c r="H280" s="32"/>
      <c r="I280" s="32"/>
      <c r="J280" s="32"/>
      <c r="K280" s="32"/>
      <c r="L280" s="210" t="str">
        <f t="shared" si="12"/>
        <v>Yes</v>
      </c>
      <c r="M280" s="33"/>
      <c r="N280" s="33"/>
      <c r="O280" s="233" t="str">
        <f>IF(Outcomes!M280="","",IF(AND(Outcomes!M280&lt;='County Names to hide (2)'!$D$2,IF(Outcomes!N280="",'County Names to hide (2)'!$D$2,Outcomes!N280)&gt;='County Names to hide (2)'!$C$2),"Yes","No"))</f>
        <v/>
      </c>
      <c r="P280" s="33"/>
      <c r="Q280" s="33"/>
      <c r="R280" s="33"/>
      <c r="S280" s="33"/>
      <c r="T280" s="206" t="str">
        <f>IF(Outcomes!M280="","",
   IF(AND(Outcomes!N280&lt;&gt;"",Outcomes!N280&lt;'County Names to hide'!$C$2),0,
      ROUND((MIN(IF(Outcomes!N280="", 'County Names to hide'!$D$2, Outcomes!N280),'County Names to hide'!$D$2)-Outcomes!M279)/30,1)))</f>
        <v/>
      </c>
      <c r="U280" s="211" t="str">
        <f>IF(Outcomes!C280="", "", DATEDIF(Outcomes!C280, 'County Names to hide'!$D$2, "m"))</f>
        <v/>
      </c>
      <c r="V280" s="32"/>
      <c r="W280" s="32"/>
      <c r="X280" s="32"/>
      <c r="Y280" s="32"/>
      <c r="Z280" s="32"/>
      <c r="AA280" s="32"/>
      <c r="AB280" s="32"/>
      <c r="AC280" s="32"/>
      <c r="AD280" s="32"/>
      <c r="AE280" s="32"/>
      <c r="AF280" s="32"/>
      <c r="AG280" s="32"/>
      <c r="AH280" s="32"/>
      <c r="AI280" s="32"/>
      <c r="AJ280" s="32"/>
      <c r="AK280" s="32"/>
      <c r="AL280" s="32"/>
      <c r="AM280" s="32"/>
      <c r="AN280" s="32"/>
      <c r="AO280" s="210" t="str">
        <f t="shared" si="13"/>
        <v/>
      </c>
      <c r="AP280" s="210" t="str">
        <f t="shared" si="14"/>
        <v/>
      </c>
      <c r="AQ280" s="32"/>
      <c r="AR280" s="32"/>
      <c r="AS280" s="32"/>
    </row>
    <row r="281" spans="1:45" x14ac:dyDescent="0.35">
      <c r="A281" s="28"/>
      <c r="B281" s="4"/>
      <c r="C281" s="29"/>
      <c r="D281" s="4"/>
      <c r="E281" s="4"/>
      <c r="F281" s="4"/>
      <c r="G281" s="4"/>
      <c r="H281" s="4"/>
      <c r="I281" s="4"/>
      <c r="J281" s="4"/>
      <c r="K281" s="4"/>
      <c r="L281" s="210" t="str">
        <f t="shared" si="12"/>
        <v>Yes</v>
      </c>
      <c r="M281" s="29"/>
      <c r="N281" s="29"/>
      <c r="O281" s="233" t="str">
        <f>IF(Outcomes!M281="","",IF(AND(Outcomes!M281&lt;='County Names to hide (2)'!$D$2,IF(Outcomes!N281="",'County Names to hide (2)'!$D$2,Outcomes!N281)&gt;='County Names to hide (2)'!$C$2),"Yes","No"))</f>
        <v/>
      </c>
      <c r="P281" s="29"/>
      <c r="Q281" s="29"/>
      <c r="R281" s="29"/>
      <c r="S281" s="29"/>
      <c r="T281" s="206" t="str">
        <f>IF(Outcomes!M281="","",
   IF(AND(Outcomes!N281&lt;&gt;"",Outcomes!N281&lt;'County Names to hide'!$C$2),0,
      ROUND((MIN(IF(Outcomes!N281="", 'County Names to hide'!$D$2, Outcomes!N281),'County Names to hide'!$D$2)-Outcomes!M280)/30,1)))</f>
        <v/>
      </c>
      <c r="U281" s="211" t="str">
        <f>IF(Outcomes!C281="", "", DATEDIF(Outcomes!C281, 'County Names to hide'!$D$2, "m"))</f>
        <v/>
      </c>
      <c r="V281" s="4"/>
      <c r="W281" s="4"/>
      <c r="X281" s="4"/>
      <c r="Y281" s="4"/>
      <c r="Z281" s="4"/>
      <c r="AA281" s="4"/>
      <c r="AB281" s="4"/>
      <c r="AC281" s="4"/>
      <c r="AD281" s="4"/>
      <c r="AE281" s="4"/>
      <c r="AF281" s="4"/>
      <c r="AG281" s="4"/>
      <c r="AH281" s="4"/>
      <c r="AI281" s="4"/>
      <c r="AJ281" s="4"/>
      <c r="AK281" s="4"/>
      <c r="AL281" s="4"/>
      <c r="AM281" s="4"/>
      <c r="AN281" s="4"/>
      <c r="AO281" s="210" t="str">
        <f t="shared" si="13"/>
        <v/>
      </c>
      <c r="AP281" s="210" t="str">
        <f t="shared" si="14"/>
        <v/>
      </c>
      <c r="AQ281" s="4"/>
      <c r="AR281" s="4"/>
      <c r="AS281" s="4"/>
    </row>
    <row r="282" spans="1:45" x14ac:dyDescent="0.35">
      <c r="A282" s="31"/>
      <c r="B282" s="32"/>
      <c r="C282" s="33"/>
      <c r="D282" s="32"/>
      <c r="E282" s="32"/>
      <c r="F282" s="32"/>
      <c r="G282" s="32"/>
      <c r="H282" s="32"/>
      <c r="I282" s="32"/>
      <c r="J282" s="32"/>
      <c r="K282" s="32"/>
      <c r="L282" s="210" t="str">
        <f t="shared" si="12"/>
        <v>Yes</v>
      </c>
      <c r="M282" s="33"/>
      <c r="N282" s="33"/>
      <c r="O282" s="233" t="str">
        <f>IF(Outcomes!M282="","",IF(AND(Outcomes!M282&lt;='County Names to hide (2)'!$D$2,IF(Outcomes!N282="",'County Names to hide (2)'!$D$2,Outcomes!N282)&gt;='County Names to hide (2)'!$C$2),"Yes","No"))</f>
        <v/>
      </c>
      <c r="P282" s="33"/>
      <c r="Q282" s="33"/>
      <c r="R282" s="33"/>
      <c r="S282" s="33"/>
      <c r="T282" s="206" t="str">
        <f>IF(Outcomes!M282="","",
   IF(AND(Outcomes!N282&lt;&gt;"",Outcomes!N282&lt;'County Names to hide'!$C$2),0,
      ROUND((MIN(IF(Outcomes!N282="", 'County Names to hide'!$D$2, Outcomes!N282),'County Names to hide'!$D$2)-Outcomes!M281)/30,1)))</f>
        <v/>
      </c>
      <c r="U282" s="211" t="str">
        <f>IF(Outcomes!C282="", "", DATEDIF(Outcomes!C282, 'County Names to hide'!$D$2, "m"))</f>
        <v/>
      </c>
      <c r="V282" s="32"/>
      <c r="W282" s="32"/>
      <c r="X282" s="32"/>
      <c r="Y282" s="32"/>
      <c r="Z282" s="32"/>
      <c r="AA282" s="32"/>
      <c r="AB282" s="32"/>
      <c r="AC282" s="32"/>
      <c r="AD282" s="32"/>
      <c r="AE282" s="32"/>
      <c r="AF282" s="32"/>
      <c r="AG282" s="32"/>
      <c r="AH282" s="32"/>
      <c r="AI282" s="32"/>
      <c r="AJ282" s="32"/>
      <c r="AK282" s="32"/>
      <c r="AL282" s="32"/>
      <c r="AM282" s="32"/>
      <c r="AN282" s="32"/>
      <c r="AO282" s="210" t="str">
        <f t="shared" si="13"/>
        <v/>
      </c>
      <c r="AP282" s="210" t="str">
        <f t="shared" si="14"/>
        <v/>
      </c>
      <c r="AQ282" s="32"/>
      <c r="AR282" s="32"/>
      <c r="AS282" s="32"/>
    </row>
    <row r="283" spans="1:45" x14ac:dyDescent="0.35">
      <c r="A283" s="28"/>
      <c r="B283" s="4"/>
      <c r="C283" s="29"/>
      <c r="D283" s="4"/>
      <c r="E283" s="4"/>
      <c r="F283" s="4"/>
      <c r="G283" s="4"/>
      <c r="H283" s="4"/>
      <c r="I283" s="4"/>
      <c r="J283" s="4"/>
      <c r="K283" s="4"/>
      <c r="L283" s="210" t="str">
        <f t="shared" si="12"/>
        <v>Yes</v>
      </c>
      <c r="M283" s="29"/>
      <c r="N283" s="29"/>
      <c r="O283" s="233" t="str">
        <f>IF(Outcomes!M283="","",IF(AND(Outcomes!M283&lt;='County Names to hide (2)'!$D$2,IF(Outcomes!N283="",'County Names to hide (2)'!$D$2,Outcomes!N283)&gt;='County Names to hide (2)'!$C$2),"Yes","No"))</f>
        <v/>
      </c>
      <c r="P283" s="29"/>
      <c r="Q283" s="29"/>
      <c r="R283" s="29"/>
      <c r="S283" s="29"/>
      <c r="T283" s="206" t="str">
        <f>IF(Outcomes!M283="","",
   IF(AND(Outcomes!N283&lt;&gt;"",Outcomes!N283&lt;'County Names to hide'!$C$2),0,
      ROUND((MIN(IF(Outcomes!N283="", 'County Names to hide'!$D$2, Outcomes!N283),'County Names to hide'!$D$2)-Outcomes!M282)/30,1)))</f>
        <v/>
      </c>
      <c r="U283" s="211" t="str">
        <f>IF(Outcomes!C283="", "", DATEDIF(Outcomes!C283, 'County Names to hide'!$D$2, "m"))</f>
        <v/>
      </c>
      <c r="V283" s="4"/>
      <c r="W283" s="4"/>
      <c r="X283" s="4"/>
      <c r="Y283" s="4"/>
      <c r="Z283" s="4"/>
      <c r="AA283" s="4"/>
      <c r="AB283" s="4"/>
      <c r="AC283" s="4"/>
      <c r="AD283" s="4"/>
      <c r="AE283" s="4"/>
      <c r="AF283" s="4"/>
      <c r="AG283" s="4"/>
      <c r="AH283" s="4"/>
      <c r="AI283" s="4"/>
      <c r="AJ283" s="4"/>
      <c r="AK283" s="4"/>
      <c r="AL283" s="4"/>
      <c r="AM283" s="4"/>
      <c r="AN283" s="4"/>
      <c r="AO283" s="210" t="str">
        <f t="shared" si="13"/>
        <v/>
      </c>
      <c r="AP283" s="210" t="str">
        <f t="shared" si="14"/>
        <v/>
      </c>
      <c r="AQ283" s="4"/>
      <c r="AR283" s="4"/>
      <c r="AS283" s="4"/>
    </row>
    <row r="284" spans="1:45" x14ac:dyDescent="0.35">
      <c r="A284" s="31"/>
      <c r="B284" s="32"/>
      <c r="C284" s="33"/>
      <c r="D284" s="32"/>
      <c r="E284" s="32"/>
      <c r="F284" s="32"/>
      <c r="G284" s="32"/>
      <c r="H284" s="32"/>
      <c r="I284" s="32"/>
      <c r="J284" s="32"/>
      <c r="K284" s="32"/>
      <c r="L284" s="210" t="str">
        <f t="shared" si="12"/>
        <v>Yes</v>
      </c>
      <c r="M284" s="33"/>
      <c r="N284" s="33"/>
      <c r="O284" s="233" t="str">
        <f>IF(Outcomes!M284="","",IF(AND(Outcomes!M284&lt;='County Names to hide (2)'!$D$2,IF(Outcomes!N284="",'County Names to hide (2)'!$D$2,Outcomes!N284)&gt;='County Names to hide (2)'!$C$2),"Yes","No"))</f>
        <v/>
      </c>
      <c r="P284" s="33"/>
      <c r="Q284" s="33"/>
      <c r="R284" s="33"/>
      <c r="S284" s="33"/>
      <c r="T284" s="206" t="str">
        <f>IF(Outcomes!M284="","",
   IF(AND(Outcomes!N284&lt;&gt;"",Outcomes!N284&lt;'County Names to hide'!$C$2),0,
      ROUND((MIN(IF(Outcomes!N284="", 'County Names to hide'!$D$2, Outcomes!N284),'County Names to hide'!$D$2)-Outcomes!M283)/30,1)))</f>
        <v/>
      </c>
      <c r="U284" s="211" t="str">
        <f>IF(Outcomes!C284="", "", DATEDIF(Outcomes!C284, 'County Names to hide'!$D$2, "m"))</f>
        <v/>
      </c>
      <c r="V284" s="32"/>
      <c r="W284" s="32"/>
      <c r="X284" s="32"/>
      <c r="Y284" s="32"/>
      <c r="Z284" s="32"/>
      <c r="AA284" s="32"/>
      <c r="AB284" s="32"/>
      <c r="AC284" s="32"/>
      <c r="AD284" s="32"/>
      <c r="AE284" s="32"/>
      <c r="AF284" s="32"/>
      <c r="AG284" s="32"/>
      <c r="AH284" s="32"/>
      <c r="AI284" s="32"/>
      <c r="AJ284" s="32"/>
      <c r="AK284" s="32"/>
      <c r="AL284" s="32"/>
      <c r="AM284" s="32"/>
      <c r="AN284" s="32"/>
      <c r="AO284" s="210" t="str">
        <f t="shared" si="13"/>
        <v/>
      </c>
      <c r="AP284" s="210" t="str">
        <f t="shared" si="14"/>
        <v/>
      </c>
      <c r="AQ284" s="32"/>
      <c r="AR284" s="32"/>
      <c r="AS284" s="32"/>
    </row>
    <row r="285" spans="1:45" x14ac:dyDescent="0.35">
      <c r="A285" s="28"/>
      <c r="B285" s="4"/>
      <c r="C285" s="29"/>
      <c r="D285" s="4"/>
      <c r="E285" s="4"/>
      <c r="F285" s="4"/>
      <c r="G285" s="4"/>
      <c r="H285" s="4"/>
      <c r="I285" s="4"/>
      <c r="J285" s="4"/>
      <c r="K285" s="4"/>
      <c r="L285" s="210" t="str">
        <f t="shared" si="12"/>
        <v>Yes</v>
      </c>
      <c r="M285" s="29"/>
      <c r="N285" s="29"/>
      <c r="O285" s="233" t="str">
        <f>IF(Outcomes!M285="","",IF(AND(Outcomes!M285&lt;='County Names to hide (2)'!$D$2,IF(Outcomes!N285="",'County Names to hide (2)'!$D$2,Outcomes!N285)&gt;='County Names to hide (2)'!$C$2),"Yes","No"))</f>
        <v/>
      </c>
      <c r="P285" s="29"/>
      <c r="Q285" s="29"/>
      <c r="R285" s="29"/>
      <c r="S285" s="29"/>
      <c r="T285" s="206" t="str">
        <f>IF(Outcomes!M285="","",
   IF(AND(Outcomes!N285&lt;&gt;"",Outcomes!N285&lt;'County Names to hide'!$C$2),0,
      ROUND((MIN(IF(Outcomes!N285="", 'County Names to hide'!$D$2, Outcomes!N285),'County Names to hide'!$D$2)-Outcomes!M284)/30,1)))</f>
        <v/>
      </c>
      <c r="U285" s="211" t="str">
        <f>IF(Outcomes!C285="", "", DATEDIF(Outcomes!C285, 'County Names to hide'!$D$2, "m"))</f>
        <v/>
      </c>
      <c r="V285" s="4"/>
      <c r="W285" s="4"/>
      <c r="X285" s="4"/>
      <c r="Y285" s="4"/>
      <c r="Z285" s="4"/>
      <c r="AA285" s="4"/>
      <c r="AB285" s="4"/>
      <c r="AC285" s="4"/>
      <c r="AD285" s="4"/>
      <c r="AE285" s="4"/>
      <c r="AF285" s="4"/>
      <c r="AG285" s="4"/>
      <c r="AH285" s="4"/>
      <c r="AI285" s="4"/>
      <c r="AJ285" s="4"/>
      <c r="AK285" s="4"/>
      <c r="AL285" s="4"/>
      <c r="AM285" s="4"/>
      <c r="AN285" s="4"/>
      <c r="AO285" s="210" t="str">
        <f t="shared" si="13"/>
        <v/>
      </c>
      <c r="AP285" s="210" t="str">
        <f t="shared" si="14"/>
        <v/>
      </c>
      <c r="AQ285" s="4"/>
      <c r="AR285" s="4"/>
      <c r="AS285" s="4"/>
    </row>
    <row r="286" spans="1:45" x14ac:dyDescent="0.35">
      <c r="A286" s="31"/>
      <c r="B286" s="32"/>
      <c r="C286" s="33"/>
      <c r="D286" s="32"/>
      <c r="E286" s="32"/>
      <c r="F286" s="32"/>
      <c r="G286" s="32"/>
      <c r="H286" s="32"/>
      <c r="I286" s="32"/>
      <c r="J286" s="32"/>
      <c r="K286" s="32"/>
      <c r="L286" s="210" t="str">
        <f t="shared" si="12"/>
        <v>Yes</v>
      </c>
      <c r="M286" s="33"/>
      <c r="N286" s="33"/>
      <c r="O286" s="233" t="str">
        <f>IF(Outcomes!M286="","",IF(AND(Outcomes!M286&lt;='County Names to hide (2)'!$D$2,IF(Outcomes!N286="",'County Names to hide (2)'!$D$2,Outcomes!N286)&gt;='County Names to hide (2)'!$C$2),"Yes","No"))</f>
        <v/>
      </c>
      <c r="P286" s="33"/>
      <c r="Q286" s="33"/>
      <c r="R286" s="33"/>
      <c r="S286" s="33"/>
      <c r="T286" s="206" t="str">
        <f>IF(Outcomes!M286="","",
   IF(AND(Outcomes!N286&lt;&gt;"",Outcomes!N286&lt;'County Names to hide'!$C$2),0,
      ROUND((MIN(IF(Outcomes!N286="", 'County Names to hide'!$D$2, Outcomes!N286),'County Names to hide'!$D$2)-Outcomes!M285)/30,1)))</f>
        <v/>
      </c>
      <c r="U286" s="211" t="str">
        <f>IF(Outcomes!C286="", "", DATEDIF(Outcomes!C286, 'County Names to hide'!$D$2, "m"))</f>
        <v/>
      </c>
      <c r="V286" s="32"/>
      <c r="W286" s="32"/>
      <c r="X286" s="32"/>
      <c r="Y286" s="32"/>
      <c r="Z286" s="32"/>
      <c r="AA286" s="32"/>
      <c r="AB286" s="32"/>
      <c r="AC286" s="32"/>
      <c r="AD286" s="32"/>
      <c r="AE286" s="32"/>
      <c r="AF286" s="32"/>
      <c r="AG286" s="32"/>
      <c r="AH286" s="32"/>
      <c r="AI286" s="32"/>
      <c r="AJ286" s="32"/>
      <c r="AK286" s="32"/>
      <c r="AL286" s="32"/>
      <c r="AM286" s="32"/>
      <c r="AN286" s="32"/>
      <c r="AO286" s="210" t="str">
        <f t="shared" si="13"/>
        <v/>
      </c>
      <c r="AP286" s="210" t="str">
        <f t="shared" si="14"/>
        <v/>
      </c>
      <c r="AQ286" s="32"/>
      <c r="AR286" s="32"/>
      <c r="AS286" s="32"/>
    </row>
    <row r="287" spans="1:45" x14ac:dyDescent="0.35">
      <c r="A287" s="28"/>
      <c r="B287" s="4"/>
      <c r="C287" s="29"/>
      <c r="D287" s="4"/>
      <c r="E287" s="4"/>
      <c r="F287" s="4"/>
      <c r="G287" s="4"/>
      <c r="H287" s="4"/>
      <c r="I287" s="4"/>
      <c r="J287" s="4"/>
      <c r="K287" s="4"/>
      <c r="L287" s="210" t="str">
        <f t="shared" si="12"/>
        <v>Yes</v>
      </c>
      <c r="M287" s="29"/>
      <c r="N287" s="29"/>
      <c r="O287" s="233" t="str">
        <f>IF(Outcomes!M287="","",IF(AND(Outcomes!M287&lt;='County Names to hide (2)'!$D$2,IF(Outcomes!N287="",'County Names to hide (2)'!$D$2,Outcomes!N287)&gt;='County Names to hide (2)'!$C$2),"Yes","No"))</f>
        <v/>
      </c>
      <c r="P287" s="29"/>
      <c r="Q287" s="29"/>
      <c r="R287" s="29"/>
      <c r="S287" s="29"/>
      <c r="T287" s="206" t="str">
        <f>IF(Outcomes!M287="","",
   IF(AND(Outcomes!N287&lt;&gt;"",Outcomes!N287&lt;'County Names to hide'!$C$2),0,
      ROUND((MIN(IF(Outcomes!N287="", 'County Names to hide'!$D$2, Outcomes!N287),'County Names to hide'!$D$2)-Outcomes!M286)/30,1)))</f>
        <v/>
      </c>
      <c r="U287" s="211" t="str">
        <f>IF(Outcomes!C287="", "", DATEDIF(Outcomes!C287, 'County Names to hide'!$D$2, "m"))</f>
        <v/>
      </c>
      <c r="V287" s="4"/>
      <c r="W287" s="4"/>
      <c r="X287" s="4"/>
      <c r="Y287" s="4"/>
      <c r="Z287" s="4"/>
      <c r="AA287" s="4"/>
      <c r="AB287" s="4"/>
      <c r="AC287" s="4"/>
      <c r="AD287" s="4"/>
      <c r="AE287" s="4"/>
      <c r="AF287" s="4"/>
      <c r="AG287" s="4"/>
      <c r="AH287" s="4"/>
      <c r="AI287" s="4"/>
      <c r="AJ287" s="4"/>
      <c r="AK287" s="4"/>
      <c r="AL287" s="4"/>
      <c r="AM287" s="4"/>
      <c r="AN287" s="4"/>
      <c r="AO287" s="210" t="str">
        <f t="shared" si="13"/>
        <v/>
      </c>
      <c r="AP287" s="210" t="str">
        <f t="shared" si="14"/>
        <v/>
      </c>
      <c r="AQ287" s="4"/>
      <c r="AR287" s="4"/>
      <c r="AS287" s="4"/>
    </row>
    <row r="288" spans="1:45" x14ac:dyDescent="0.35">
      <c r="A288" s="31"/>
      <c r="B288" s="32"/>
      <c r="C288" s="33"/>
      <c r="D288" s="32"/>
      <c r="E288" s="32"/>
      <c r="F288" s="32"/>
      <c r="G288" s="32"/>
      <c r="H288" s="32"/>
      <c r="I288" s="32"/>
      <c r="J288" s="32"/>
      <c r="K288" s="32"/>
      <c r="L288" s="210" t="str">
        <f t="shared" si="12"/>
        <v>Yes</v>
      </c>
      <c r="M288" s="33"/>
      <c r="N288" s="33"/>
      <c r="O288" s="233" t="str">
        <f>IF(Outcomes!M288="","",IF(AND(Outcomes!M288&lt;='County Names to hide (2)'!$D$2,IF(Outcomes!N288="",'County Names to hide (2)'!$D$2,Outcomes!N288)&gt;='County Names to hide (2)'!$C$2),"Yes","No"))</f>
        <v/>
      </c>
      <c r="P288" s="33"/>
      <c r="Q288" s="33"/>
      <c r="R288" s="33"/>
      <c r="S288" s="33"/>
      <c r="T288" s="206" t="str">
        <f>IF(Outcomes!M288="","",
   IF(AND(Outcomes!N288&lt;&gt;"",Outcomes!N288&lt;'County Names to hide'!$C$2),0,
      ROUND((MIN(IF(Outcomes!N288="", 'County Names to hide'!$D$2, Outcomes!N288),'County Names to hide'!$D$2)-Outcomes!M287)/30,1)))</f>
        <v/>
      </c>
      <c r="U288" s="211" t="str">
        <f>IF(Outcomes!C288="", "", DATEDIF(Outcomes!C288, 'County Names to hide'!$D$2, "m"))</f>
        <v/>
      </c>
      <c r="V288" s="32"/>
      <c r="W288" s="32"/>
      <c r="X288" s="32"/>
      <c r="Y288" s="32"/>
      <c r="Z288" s="32"/>
      <c r="AA288" s="32"/>
      <c r="AB288" s="32"/>
      <c r="AC288" s="32"/>
      <c r="AD288" s="32"/>
      <c r="AE288" s="32"/>
      <c r="AF288" s="32"/>
      <c r="AG288" s="32"/>
      <c r="AH288" s="32"/>
      <c r="AI288" s="32"/>
      <c r="AJ288" s="32"/>
      <c r="AK288" s="32"/>
      <c r="AL288" s="32"/>
      <c r="AM288" s="32"/>
      <c r="AN288" s="32"/>
      <c r="AO288" s="210" t="str">
        <f t="shared" si="13"/>
        <v/>
      </c>
      <c r="AP288" s="210" t="str">
        <f t="shared" si="14"/>
        <v/>
      </c>
      <c r="AQ288" s="32"/>
      <c r="AR288" s="32"/>
      <c r="AS288" s="32"/>
    </row>
    <row r="289" spans="1:45" x14ac:dyDescent="0.35">
      <c r="A289" s="28"/>
      <c r="B289" s="4"/>
      <c r="C289" s="29"/>
      <c r="D289" s="4"/>
      <c r="E289" s="4"/>
      <c r="F289" s="4"/>
      <c r="G289" s="4"/>
      <c r="H289" s="4"/>
      <c r="I289" s="4"/>
      <c r="J289" s="4"/>
      <c r="K289" s="4"/>
      <c r="L289" s="210" t="str">
        <f t="shared" si="12"/>
        <v>Yes</v>
      </c>
      <c r="M289" s="29"/>
      <c r="N289" s="29"/>
      <c r="O289" s="233" t="str">
        <f>IF(Outcomes!M289="","",IF(AND(Outcomes!M289&lt;='County Names to hide (2)'!$D$2,IF(Outcomes!N289="",'County Names to hide (2)'!$D$2,Outcomes!N289)&gt;='County Names to hide (2)'!$C$2),"Yes","No"))</f>
        <v/>
      </c>
      <c r="P289" s="29"/>
      <c r="Q289" s="29"/>
      <c r="R289" s="29"/>
      <c r="S289" s="29"/>
      <c r="T289" s="206" t="str">
        <f>IF(Outcomes!M289="","",
   IF(AND(Outcomes!N289&lt;&gt;"",Outcomes!N289&lt;'County Names to hide'!$C$2),0,
      ROUND((MIN(IF(Outcomes!N289="", 'County Names to hide'!$D$2, Outcomes!N289),'County Names to hide'!$D$2)-Outcomes!M288)/30,1)))</f>
        <v/>
      </c>
      <c r="U289" s="211" t="str">
        <f>IF(Outcomes!C289="", "", DATEDIF(Outcomes!C289, 'County Names to hide'!$D$2, "m"))</f>
        <v/>
      </c>
      <c r="V289" s="4"/>
      <c r="W289" s="4"/>
      <c r="X289" s="4"/>
      <c r="Y289" s="4"/>
      <c r="Z289" s="4"/>
      <c r="AA289" s="4"/>
      <c r="AB289" s="4"/>
      <c r="AC289" s="4"/>
      <c r="AD289" s="4"/>
      <c r="AE289" s="4"/>
      <c r="AF289" s="4"/>
      <c r="AG289" s="4"/>
      <c r="AH289" s="4"/>
      <c r="AI289" s="4"/>
      <c r="AJ289" s="4"/>
      <c r="AK289" s="4"/>
      <c r="AL289" s="4"/>
      <c r="AM289" s="4"/>
      <c r="AN289" s="4"/>
      <c r="AO289" s="210" t="str">
        <f t="shared" si="13"/>
        <v/>
      </c>
      <c r="AP289" s="210" t="str">
        <f t="shared" si="14"/>
        <v/>
      </c>
      <c r="AQ289" s="4"/>
      <c r="AR289" s="4"/>
      <c r="AS289" s="4"/>
    </row>
    <row r="290" spans="1:45" x14ac:dyDescent="0.35">
      <c r="A290" s="31"/>
      <c r="B290" s="32"/>
      <c r="C290" s="33"/>
      <c r="D290" s="32"/>
      <c r="E290" s="32"/>
      <c r="F290" s="32"/>
      <c r="G290" s="32"/>
      <c r="H290" s="32"/>
      <c r="I290" s="32"/>
      <c r="J290" s="32"/>
      <c r="K290" s="32"/>
      <c r="L290" s="210" t="str">
        <f t="shared" si="12"/>
        <v>Yes</v>
      </c>
      <c r="M290" s="33"/>
      <c r="N290" s="33"/>
      <c r="O290" s="233" t="str">
        <f>IF(Outcomes!M290="","",IF(AND(Outcomes!M290&lt;='County Names to hide (2)'!$D$2,IF(Outcomes!N290="",'County Names to hide (2)'!$D$2,Outcomes!N290)&gt;='County Names to hide (2)'!$C$2),"Yes","No"))</f>
        <v/>
      </c>
      <c r="P290" s="33"/>
      <c r="Q290" s="33"/>
      <c r="R290" s="33"/>
      <c r="S290" s="33"/>
      <c r="T290" s="206" t="str">
        <f>IF(Outcomes!M290="","",
   IF(AND(Outcomes!N290&lt;&gt;"",Outcomes!N290&lt;'County Names to hide'!$C$2),0,
      ROUND((MIN(IF(Outcomes!N290="", 'County Names to hide'!$D$2, Outcomes!N290),'County Names to hide'!$D$2)-Outcomes!M289)/30,1)))</f>
        <v/>
      </c>
      <c r="U290" s="211" t="str">
        <f>IF(Outcomes!C290="", "", DATEDIF(Outcomes!C290, 'County Names to hide'!$D$2, "m"))</f>
        <v/>
      </c>
      <c r="V290" s="32"/>
      <c r="W290" s="32"/>
      <c r="X290" s="32"/>
      <c r="Y290" s="32"/>
      <c r="Z290" s="32"/>
      <c r="AA290" s="32"/>
      <c r="AB290" s="32"/>
      <c r="AC290" s="32"/>
      <c r="AD290" s="32"/>
      <c r="AE290" s="32"/>
      <c r="AF290" s="32"/>
      <c r="AG290" s="32"/>
      <c r="AH290" s="32"/>
      <c r="AI290" s="32"/>
      <c r="AJ290" s="32"/>
      <c r="AK290" s="32"/>
      <c r="AL290" s="32"/>
      <c r="AM290" s="32"/>
      <c r="AN290" s="32"/>
      <c r="AO290" s="210" t="str">
        <f t="shared" si="13"/>
        <v/>
      </c>
      <c r="AP290" s="210" t="str">
        <f t="shared" si="14"/>
        <v/>
      </c>
      <c r="AQ290" s="32"/>
      <c r="AR290" s="32"/>
      <c r="AS290" s="32"/>
    </row>
    <row r="291" spans="1:45" x14ac:dyDescent="0.35">
      <c r="A291" s="28"/>
      <c r="B291" s="4"/>
      <c r="C291" s="29"/>
      <c r="D291" s="4"/>
      <c r="E291" s="4"/>
      <c r="F291" s="4"/>
      <c r="G291" s="4"/>
      <c r="H291" s="4"/>
      <c r="I291" s="4"/>
      <c r="J291" s="4"/>
      <c r="K291" s="4"/>
      <c r="L291" s="210" t="str">
        <f t="shared" si="12"/>
        <v>Yes</v>
      </c>
      <c r="M291" s="29"/>
      <c r="N291" s="29"/>
      <c r="O291" s="233" t="str">
        <f>IF(Outcomes!M291="","",IF(AND(Outcomes!M291&lt;='County Names to hide (2)'!$D$2,IF(Outcomes!N291="",'County Names to hide (2)'!$D$2,Outcomes!N291)&gt;='County Names to hide (2)'!$C$2),"Yes","No"))</f>
        <v/>
      </c>
      <c r="P291" s="29"/>
      <c r="Q291" s="29"/>
      <c r="R291" s="29"/>
      <c r="S291" s="29"/>
      <c r="T291" s="206" t="str">
        <f>IF(Outcomes!M291="","",
   IF(AND(Outcomes!N291&lt;&gt;"",Outcomes!N291&lt;'County Names to hide'!$C$2),0,
      ROUND((MIN(IF(Outcomes!N291="", 'County Names to hide'!$D$2, Outcomes!N291),'County Names to hide'!$D$2)-Outcomes!M290)/30,1)))</f>
        <v/>
      </c>
      <c r="U291" s="211" t="str">
        <f>IF(Outcomes!C291="", "", DATEDIF(Outcomes!C291, 'County Names to hide'!$D$2, "m"))</f>
        <v/>
      </c>
      <c r="V291" s="4"/>
      <c r="W291" s="4"/>
      <c r="X291" s="4"/>
      <c r="Y291" s="4"/>
      <c r="Z291" s="4"/>
      <c r="AA291" s="4"/>
      <c r="AB291" s="4"/>
      <c r="AC291" s="4"/>
      <c r="AD291" s="4"/>
      <c r="AE291" s="4"/>
      <c r="AF291" s="4"/>
      <c r="AG291" s="4"/>
      <c r="AH291" s="4"/>
      <c r="AI291" s="4"/>
      <c r="AJ291" s="4"/>
      <c r="AK291" s="4"/>
      <c r="AL291" s="4"/>
      <c r="AM291" s="4"/>
      <c r="AN291" s="4"/>
      <c r="AO291" s="210" t="str">
        <f t="shared" si="13"/>
        <v/>
      </c>
      <c r="AP291" s="210" t="str">
        <f t="shared" si="14"/>
        <v/>
      </c>
      <c r="AQ291" s="4"/>
      <c r="AR291" s="4"/>
      <c r="AS291" s="4"/>
    </row>
    <row r="292" spans="1:45" x14ac:dyDescent="0.35">
      <c r="A292" s="31"/>
      <c r="B292" s="32"/>
      <c r="C292" s="33"/>
      <c r="D292" s="32"/>
      <c r="E292" s="32"/>
      <c r="F292" s="32"/>
      <c r="G292" s="32"/>
      <c r="H292" s="32"/>
      <c r="I292" s="32"/>
      <c r="J292" s="32"/>
      <c r="K292" s="32"/>
      <c r="L292" s="210" t="str">
        <f t="shared" si="12"/>
        <v>Yes</v>
      </c>
      <c r="M292" s="33"/>
      <c r="N292" s="33"/>
      <c r="O292" s="233" t="str">
        <f>IF(Outcomes!M292="","",IF(AND(Outcomes!M292&lt;='County Names to hide (2)'!$D$2,IF(Outcomes!N292="",'County Names to hide (2)'!$D$2,Outcomes!N292)&gt;='County Names to hide (2)'!$C$2),"Yes","No"))</f>
        <v/>
      </c>
      <c r="P292" s="33"/>
      <c r="Q292" s="33"/>
      <c r="R292" s="33"/>
      <c r="S292" s="33"/>
      <c r="T292" s="206" t="str">
        <f>IF(Outcomes!M292="","",
   IF(AND(Outcomes!N292&lt;&gt;"",Outcomes!N292&lt;'County Names to hide'!$C$2),0,
      ROUND((MIN(IF(Outcomes!N292="", 'County Names to hide'!$D$2, Outcomes!N292),'County Names to hide'!$D$2)-Outcomes!M291)/30,1)))</f>
        <v/>
      </c>
      <c r="U292" s="211" t="str">
        <f>IF(Outcomes!C292="", "", DATEDIF(Outcomes!C292, 'County Names to hide'!$D$2, "m"))</f>
        <v/>
      </c>
      <c r="V292" s="32"/>
      <c r="W292" s="32"/>
      <c r="X292" s="32"/>
      <c r="Y292" s="32"/>
      <c r="Z292" s="32"/>
      <c r="AA292" s="32"/>
      <c r="AB292" s="32"/>
      <c r="AC292" s="32"/>
      <c r="AD292" s="32"/>
      <c r="AE292" s="32"/>
      <c r="AF292" s="32"/>
      <c r="AG292" s="32"/>
      <c r="AH292" s="32"/>
      <c r="AI292" s="32"/>
      <c r="AJ292" s="32"/>
      <c r="AK292" s="32"/>
      <c r="AL292" s="32"/>
      <c r="AM292" s="32"/>
      <c r="AN292" s="32"/>
      <c r="AO292" s="210" t="str">
        <f t="shared" si="13"/>
        <v/>
      </c>
      <c r="AP292" s="210" t="str">
        <f t="shared" si="14"/>
        <v/>
      </c>
      <c r="AQ292" s="32"/>
      <c r="AR292" s="32"/>
      <c r="AS292" s="32"/>
    </row>
    <row r="293" spans="1:45" x14ac:dyDescent="0.35">
      <c r="A293" s="28"/>
      <c r="B293" s="4"/>
      <c r="C293" s="29"/>
      <c r="D293" s="4"/>
      <c r="E293" s="4"/>
      <c r="F293" s="4"/>
      <c r="G293" s="4"/>
      <c r="H293" s="4"/>
      <c r="I293" s="4"/>
      <c r="J293" s="4"/>
      <c r="K293" s="4"/>
      <c r="L293" s="210" t="str">
        <f t="shared" si="12"/>
        <v>Yes</v>
      </c>
      <c r="M293" s="29"/>
      <c r="N293" s="29"/>
      <c r="O293" s="233" t="str">
        <f>IF(Outcomes!M293="","",IF(AND(Outcomes!M293&lt;='County Names to hide (2)'!$D$2,IF(Outcomes!N293="",'County Names to hide (2)'!$D$2,Outcomes!N293)&gt;='County Names to hide (2)'!$C$2),"Yes","No"))</f>
        <v/>
      </c>
      <c r="P293" s="29"/>
      <c r="Q293" s="29"/>
      <c r="R293" s="29"/>
      <c r="S293" s="29"/>
      <c r="T293" s="206" t="str">
        <f>IF(Outcomes!M293="","",
   IF(AND(Outcomes!N293&lt;&gt;"",Outcomes!N293&lt;'County Names to hide'!$C$2),0,
      ROUND((MIN(IF(Outcomes!N293="", 'County Names to hide'!$D$2, Outcomes!N293),'County Names to hide'!$D$2)-Outcomes!M292)/30,1)))</f>
        <v/>
      </c>
      <c r="U293" s="211" t="str">
        <f>IF(Outcomes!C293="", "", DATEDIF(Outcomes!C293, 'County Names to hide'!$D$2, "m"))</f>
        <v/>
      </c>
      <c r="V293" s="4"/>
      <c r="W293" s="4"/>
      <c r="X293" s="4"/>
      <c r="Y293" s="4"/>
      <c r="Z293" s="4"/>
      <c r="AA293" s="4"/>
      <c r="AB293" s="4"/>
      <c r="AC293" s="4"/>
      <c r="AD293" s="4"/>
      <c r="AE293" s="4"/>
      <c r="AF293" s="4"/>
      <c r="AG293" s="4"/>
      <c r="AH293" s="4"/>
      <c r="AI293" s="4"/>
      <c r="AJ293" s="4"/>
      <c r="AK293" s="4"/>
      <c r="AL293" s="4"/>
      <c r="AM293" s="4"/>
      <c r="AN293" s="4"/>
      <c r="AO293" s="210" t="str">
        <f t="shared" si="13"/>
        <v/>
      </c>
      <c r="AP293" s="210" t="str">
        <f t="shared" si="14"/>
        <v/>
      </c>
      <c r="AQ293" s="4"/>
      <c r="AR293" s="4"/>
      <c r="AS293" s="4"/>
    </row>
    <row r="294" spans="1:45" x14ac:dyDescent="0.35">
      <c r="A294" s="31"/>
      <c r="B294" s="32"/>
      <c r="C294" s="33"/>
      <c r="D294" s="32"/>
      <c r="E294" s="32"/>
      <c r="F294" s="32"/>
      <c r="G294" s="32"/>
      <c r="H294" s="32"/>
      <c r="I294" s="32"/>
      <c r="J294" s="32"/>
      <c r="K294" s="32"/>
      <c r="L294" s="210" t="str">
        <f t="shared" si="12"/>
        <v>Yes</v>
      </c>
      <c r="M294" s="33"/>
      <c r="N294" s="33"/>
      <c r="O294" s="233" t="str">
        <f>IF(Outcomes!M294="","",IF(AND(Outcomes!M294&lt;='County Names to hide (2)'!$D$2,IF(Outcomes!N294="",'County Names to hide (2)'!$D$2,Outcomes!N294)&gt;='County Names to hide (2)'!$C$2),"Yes","No"))</f>
        <v/>
      </c>
      <c r="P294" s="33"/>
      <c r="Q294" s="33"/>
      <c r="R294" s="33"/>
      <c r="S294" s="33"/>
      <c r="T294" s="206" t="str">
        <f>IF(Outcomes!M294="","",
   IF(AND(Outcomes!N294&lt;&gt;"",Outcomes!N294&lt;'County Names to hide'!$C$2),0,
      ROUND((MIN(IF(Outcomes!N294="", 'County Names to hide'!$D$2, Outcomes!N294),'County Names to hide'!$D$2)-Outcomes!M293)/30,1)))</f>
        <v/>
      </c>
      <c r="U294" s="211" t="str">
        <f>IF(Outcomes!C294="", "", DATEDIF(Outcomes!C294, 'County Names to hide'!$D$2, "m"))</f>
        <v/>
      </c>
      <c r="V294" s="32"/>
      <c r="W294" s="32"/>
      <c r="X294" s="32"/>
      <c r="Y294" s="32"/>
      <c r="Z294" s="32"/>
      <c r="AA294" s="32"/>
      <c r="AB294" s="32"/>
      <c r="AC294" s="32"/>
      <c r="AD294" s="32"/>
      <c r="AE294" s="32"/>
      <c r="AF294" s="32"/>
      <c r="AG294" s="32"/>
      <c r="AH294" s="32"/>
      <c r="AI294" s="32"/>
      <c r="AJ294" s="32"/>
      <c r="AK294" s="32"/>
      <c r="AL294" s="32"/>
      <c r="AM294" s="32"/>
      <c r="AN294" s="32"/>
      <c r="AO294" s="210" t="str">
        <f t="shared" si="13"/>
        <v/>
      </c>
      <c r="AP294" s="210" t="str">
        <f t="shared" si="14"/>
        <v/>
      </c>
      <c r="AQ294" s="32"/>
      <c r="AR294" s="32"/>
      <c r="AS294" s="32"/>
    </row>
    <row r="295" spans="1:45" x14ac:dyDescent="0.35">
      <c r="A295" s="28"/>
      <c r="B295" s="4"/>
      <c r="C295" s="29"/>
      <c r="D295" s="4"/>
      <c r="E295" s="4"/>
      <c r="F295" s="4"/>
      <c r="G295" s="4"/>
      <c r="H295" s="4"/>
      <c r="I295" s="4"/>
      <c r="J295" s="4"/>
      <c r="K295" s="4"/>
      <c r="L295" s="210" t="str">
        <f t="shared" si="12"/>
        <v>Yes</v>
      </c>
      <c r="M295" s="29"/>
      <c r="N295" s="29"/>
      <c r="O295" s="233" t="str">
        <f>IF(Outcomes!M295="","",IF(AND(Outcomes!M295&lt;='County Names to hide (2)'!$D$2,IF(Outcomes!N295="",'County Names to hide (2)'!$D$2,Outcomes!N295)&gt;='County Names to hide (2)'!$C$2),"Yes","No"))</f>
        <v/>
      </c>
      <c r="P295" s="29"/>
      <c r="Q295" s="29"/>
      <c r="R295" s="29"/>
      <c r="S295" s="29"/>
      <c r="T295" s="206" t="str">
        <f>IF(Outcomes!M295="","",
   IF(AND(Outcomes!N295&lt;&gt;"",Outcomes!N295&lt;'County Names to hide'!$C$2),0,
      ROUND((MIN(IF(Outcomes!N295="", 'County Names to hide'!$D$2, Outcomes!N295),'County Names to hide'!$D$2)-Outcomes!M294)/30,1)))</f>
        <v/>
      </c>
      <c r="U295" s="211" t="str">
        <f>IF(Outcomes!C295="", "", DATEDIF(Outcomes!C295, 'County Names to hide'!$D$2, "m"))</f>
        <v/>
      </c>
      <c r="V295" s="4"/>
      <c r="W295" s="4"/>
      <c r="X295" s="4"/>
      <c r="Y295" s="4"/>
      <c r="Z295" s="4"/>
      <c r="AA295" s="4"/>
      <c r="AB295" s="4"/>
      <c r="AC295" s="4"/>
      <c r="AD295" s="4"/>
      <c r="AE295" s="4"/>
      <c r="AF295" s="4"/>
      <c r="AG295" s="4"/>
      <c r="AH295" s="4"/>
      <c r="AI295" s="4"/>
      <c r="AJ295" s="4"/>
      <c r="AK295" s="4"/>
      <c r="AL295" s="4"/>
      <c r="AM295" s="4"/>
      <c r="AN295" s="4"/>
      <c r="AO295" s="210" t="str">
        <f t="shared" si="13"/>
        <v/>
      </c>
      <c r="AP295" s="210" t="str">
        <f t="shared" si="14"/>
        <v/>
      </c>
      <c r="AQ295" s="4"/>
      <c r="AR295" s="4"/>
      <c r="AS295" s="4"/>
    </row>
    <row r="296" spans="1:45" x14ac:dyDescent="0.35">
      <c r="A296" s="31"/>
      <c r="B296" s="32"/>
      <c r="C296" s="33"/>
      <c r="D296" s="32"/>
      <c r="E296" s="32"/>
      <c r="F296" s="32"/>
      <c r="G296" s="32"/>
      <c r="H296" s="32"/>
      <c r="I296" s="32"/>
      <c r="J296" s="32"/>
      <c r="K296" s="32"/>
      <c r="L296" s="210" t="str">
        <f t="shared" si="12"/>
        <v>Yes</v>
      </c>
      <c r="M296" s="33"/>
      <c r="N296" s="33"/>
      <c r="O296" s="233" t="str">
        <f>IF(Outcomes!M296="","",IF(AND(Outcomes!M296&lt;='County Names to hide (2)'!$D$2,IF(Outcomes!N296="",'County Names to hide (2)'!$D$2,Outcomes!N296)&gt;='County Names to hide (2)'!$C$2),"Yes","No"))</f>
        <v/>
      </c>
      <c r="P296" s="33"/>
      <c r="Q296" s="33"/>
      <c r="R296" s="33"/>
      <c r="S296" s="33"/>
      <c r="T296" s="206" t="str">
        <f>IF(Outcomes!M296="","",
   IF(AND(Outcomes!N296&lt;&gt;"",Outcomes!N296&lt;'County Names to hide'!$C$2),0,
      ROUND((MIN(IF(Outcomes!N296="", 'County Names to hide'!$D$2, Outcomes!N296),'County Names to hide'!$D$2)-Outcomes!M295)/30,1)))</f>
        <v/>
      </c>
      <c r="U296" s="211" t="str">
        <f>IF(Outcomes!C296="", "", DATEDIF(Outcomes!C296, 'County Names to hide'!$D$2, "m"))</f>
        <v/>
      </c>
      <c r="V296" s="32"/>
      <c r="W296" s="32"/>
      <c r="X296" s="32"/>
      <c r="Y296" s="32"/>
      <c r="Z296" s="32"/>
      <c r="AA296" s="32"/>
      <c r="AB296" s="32"/>
      <c r="AC296" s="32"/>
      <c r="AD296" s="32"/>
      <c r="AE296" s="32"/>
      <c r="AF296" s="32"/>
      <c r="AG296" s="32"/>
      <c r="AH296" s="32"/>
      <c r="AI296" s="32"/>
      <c r="AJ296" s="32"/>
      <c r="AK296" s="32"/>
      <c r="AL296" s="32"/>
      <c r="AM296" s="32"/>
      <c r="AN296" s="32"/>
      <c r="AO296" s="210" t="str">
        <f t="shared" si="13"/>
        <v/>
      </c>
      <c r="AP296" s="210" t="str">
        <f t="shared" si="14"/>
        <v/>
      </c>
      <c r="AQ296" s="32"/>
      <c r="AR296" s="32"/>
      <c r="AS296" s="32"/>
    </row>
    <row r="297" spans="1:45" x14ac:dyDescent="0.35">
      <c r="A297" s="28"/>
      <c r="B297" s="4"/>
      <c r="C297" s="29"/>
      <c r="D297" s="4"/>
      <c r="E297" s="4"/>
      <c r="F297" s="4"/>
      <c r="G297" s="4"/>
      <c r="H297" s="4"/>
      <c r="I297" s="4"/>
      <c r="J297" s="4"/>
      <c r="K297" s="4"/>
      <c r="L297" s="210" t="str">
        <f t="shared" si="12"/>
        <v>Yes</v>
      </c>
      <c r="M297" s="29"/>
      <c r="N297" s="29"/>
      <c r="O297" s="233" t="str">
        <f>IF(Outcomes!M297="","",IF(AND(Outcomes!M297&lt;='County Names to hide (2)'!$D$2,IF(Outcomes!N297="",'County Names to hide (2)'!$D$2,Outcomes!N297)&gt;='County Names to hide (2)'!$C$2),"Yes","No"))</f>
        <v/>
      </c>
      <c r="P297" s="29"/>
      <c r="Q297" s="29"/>
      <c r="R297" s="29"/>
      <c r="S297" s="29"/>
      <c r="T297" s="206" t="str">
        <f>IF(Outcomes!M297="","",
   IF(AND(Outcomes!N297&lt;&gt;"",Outcomes!N297&lt;'County Names to hide'!$C$2),0,
      ROUND((MIN(IF(Outcomes!N297="", 'County Names to hide'!$D$2, Outcomes!N297),'County Names to hide'!$D$2)-Outcomes!M296)/30,1)))</f>
        <v/>
      </c>
      <c r="U297" s="211" t="str">
        <f>IF(Outcomes!C297="", "", DATEDIF(Outcomes!C297, 'County Names to hide'!$D$2, "m"))</f>
        <v/>
      </c>
      <c r="V297" s="4"/>
      <c r="W297" s="4"/>
      <c r="X297" s="4"/>
      <c r="Y297" s="4"/>
      <c r="Z297" s="4"/>
      <c r="AA297" s="4"/>
      <c r="AB297" s="4"/>
      <c r="AC297" s="4"/>
      <c r="AD297" s="4"/>
      <c r="AE297" s="4"/>
      <c r="AF297" s="4"/>
      <c r="AG297" s="4"/>
      <c r="AH297" s="4"/>
      <c r="AI297" s="4"/>
      <c r="AJ297" s="4"/>
      <c r="AK297" s="4"/>
      <c r="AL297" s="4"/>
      <c r="AM297" s="4"/>
      <c r="AN297" s="4"/>
      <c r="AO297" s="210" t="str">
        <f t="shared" si="13"/>
        <v/>
      </c>
      <c r="AP297" s="210" t="str">
        <f t="shared" si="14"/>
        <v/>
      </c>
      <c r="AQ297" s="4"/>
      <c r="AR297" s="4"/>
      <c r="AS297" s="4"/>
    </row>
    <row r="298" spans="1:45" x14ac:dyDescent="0.35">
      <c r="A298" s="31"/>
      <c r="B298" s="32"/>
      <c r="C298" s="33"/>
      <c r="D298" s="32"/>
      <c r="E298" s="32"/>
      <c r="F298" s="32"/>
      <c r="G298" s="32"/>
      <c r="H298" s="32"/>
      <c r="I298" s="32"/>
      <c r="J298" s="32"/>
      <c r="K298" s="32"/>
      <c r="L298" s="210" t="str">
        <f t="shared" si="12"/>
        <v>Yes</v>
      </c>
      <c r="M298" s="33"/>
      <c r="N298" s="33"/>
      <c r="O298" s="233" t="str">
        <f>IF(Outcomes!M298="","",IF(AND(Outcomes!M298&lt;='County Names to hide (2)'!$D$2,IF(Outcomes!N298="",'County Names to hide (2)'!$D$2,Outcomes!N298)&gt;='County Names to hide (2)'!$C$2),"Yes","No"))</f>
        <v/>
      </c>
      <c r="P298" s="33"/>
      <c r="Q298" s="33"/>
      <c r="R298" s="33"/>
      <c r="S298" s="33"/>
      <c r="T298" s="206" t="str">
        <f>IF(Outcomes!M298="","",
   IF(AND(Outcomes!N298&lt;&gt;"",Outcomes!N298&lt;'County Names to hide'!$C$2),0,
      ROUND((MIN(IF(Outcomes!N298="", 'County Names to hide'!$D$2, Outcomes!N298),'County Names to hide'!$D$2)-Outcomes!M297)/30,1)))</f>
        <v/>
      </c>
      <c r="U298" s="211" t="str">
        <f>IF(Outcomes!C298="", "", DATEDIF(Outcomes!C298, 'County Names to hide'!$D$2, "m"))</f>
        <v/>
      </c>
      <c r="V298" s="32"/>
      <c r="W298" s="32"/>
      <c r="X298" s="32"/>
      <c r="Y298" s="32"/>
      <c r="Z298" s="32"/>
      <c r="AA298" s="32"/>
      <c r="AB298" s="32"/>
      <c r="AC298" s="32"/>
      <c r="AD298" s="32"/>
      <c r="AE298" s="32"/>
      <c r="AF298" s="32"/>
      <c r="AG298" s="32"/>
      <c r="AH298" s="32"/>
      <c r="AI298" s="32"/>
      <c r="AJ298" s="32"/>
      <c r="AK298" s="32"/>
      <c r="AL298" s="32"/>
      <c r="AM298" s="32"/>
      <c r="AN298" s="32"/>
      <c r="AO298" s="210" t="str">
        <f t="shared" si="13"/>
        <v/>
      </c>
      <c r="AP298" s="210" t="str">
        <f t="shared" si="14"/>
        <v/>
      </c>
      <c r="AQ298" s="32"/>
      <c r="AR298" s="32"/>
      <c r="AS298" s="32"/>
    </row>
    <row r="299" spans="1:45" x14ac:dyDescent="0.35">
      <c r="A299" s="28"/>
      <c r="B299" s="4"/>
      <c r="C299" s="29"/>
      <c r="D299" s="4"/>
      <c r="E299" s="4"/>
      <c r="F299" s="4"/>
      <c r="G299" s="4"/>
      <c r="H299" s="4"/>
      <c r="I299" s="4"/>
      <c r="J299" s="4"/>
      <c r="K299" s="4"/>
      <c r="L299" s="210" t="str">
        <f t="shared" si="12"/>
        <v>Yes</v>
      </c>
      <c r="M299" s="29"/>
      <c r="N299" s="29"/>
      <c r="O299" s="233" t="str">
        <f>IF(Outcomes!M299="","",IF(AND(Outcomes!M299&lt;='County Names to hide (2)'!$D$2,IF(Outcomes!N299="",'County Names to hide (2)'!$D$2,Outcomes!N299)&gt;='County Names to hide (2)'!$C$2),"Yes","No"))</f>
        <v/>
      </c>
      <c r="P299" s="29"/>
      <c r="Q299" s="29"/>
      <c r="R299" s="29"/>
      <c r="S299" s="29"/>
      <c r="T299" s="206" t="str">
        <f>IF(Outcomes!M299="","",
   IF(AND(Outcomes!N299&lt;&gt;"",Outcomes!N299&lt;'County Names to hide'!$C$2),0,
      ROUND((MIN(IF(Outcomes!N299="", 'County Names to hide'!$D$2, Outcomes!N299),'County Names to hide'!$D$2)-Outcomes!M298)/30,1)))</f>
        <v/>
      </c>
      <c r="U299" s="211" t="str">
        <f>IF(Outcomes!C299="", "", DATEDIF(Outcomes!C299, 'County Names to hide'!$D$2, "m"))</f>
        <v/>
      </c>
      <c r="V299" s="4"/>
      <c r="W299" s="4"/>
      <c r="X299" s="4"/>
      <c r="Y299" s="4"/>
      <c r="Z299" s="4"/>
      <c r="AA299" s="4"/>
      <c r="AB299" s="4"/>
      <c r="AC299" s="4"/>
      <c r="AD299" s="4"/>
      <c r="AE299" s="4"/>
      <c r="AF299" s="4"/>
      <c r="AG299" s="4"/>
      <c r="AH299" s="4"/>
      <c r="AI299" s="4"/>
      <c r="AJ299" s="4"/>
      <c r="AK299" s="4"/>
      <c r="AL299" s="4"/>
      <c r="AM299" s="4"/>
      <c r="AN299" s="4"/>
      <c r="AO299" s="210" t="str">
        <f t="shared" si="13"/>
        <v/>
      </c>
      <c r="AP299" s="210" t="str">
        <f t="shared" si="14"/>
        <v/>
      </c>
      <c r="AQ299" s="4"/>
      <c r="AR299" s="4"/>
      <c r="AS299" s="4"/>
    </row>
    <row r="300" spans="1:45" x14ac:dyDescent="0.35">
      <c r="A300" s="31"/>
      <c r="B300" s="32"/>
      <c r="C300" s="33"/>
      <c r="D300" s="32"/>
      <c r="E300" s="32"/>
      <c r="F300" s="32"/>
      <c r="G300" s="32"/>
      <c r="H300" s="32"/>
      <c r="I300" s="32"/>
      <c r="J300" s="32"/>
      <c r="K300" s="32"/>
      <c r="L300" s="210" t="str">
        <f t="shared" si="12"/>
        <v>Yes</v>
      </c>
      <c r="M300" s="33"/>
      <c r="N300" s="33"/>
      <c r="O300" s="233" t="str">
        <f>IF(Outcomes!M300="","",IF(AND(Outcomes!M300&lt;='County Names to hide (2)'!$D$2,IF(Outcomes!N300="",'County Names to hide (2)'!$D$2,Outcomes!N300)&gt;='County Names to hide (2)'!$C$2),"Yes","No"))</f>
        <v/>
      </c>
      <c r="P300" s="33"/>
      <c r="Q300" s="33"/>
      <c r="R300" s="33"/>
      <c r="S300" s="33"/>
      <c r="T300" s="206" t="str">
        <f>IF(Outcomes!M300="","",
   IF(AND(Outcomes!N300&lt;&gt;"",Outcomes!N300&lt;'County Names to hide'!$C$2),0,
      ROUND((MIN(IF(Outcomes!N300="", 'County Names to hide'!$D$2, Outcomes!N300),'County Names to hide'!$D$2)-Outcomes!M299)/30,1)))</f>
        <v/>
      </c>
      <c r="U300" s="211" t="str">
        <f>IF(Outcomes!C300="", "", DATEDIF(Outcomes!C300, 'County Names to hide'!$D$2, "m"))</f>
        <v/>
      </c>
      <c r="V300" s="32"/>
      <c r="W300" s="32"/>
      <c r="X300" s="32"/>
      <c r="Y300" s="32"/>
      <c r="Z300" s="32"/>
      <c r="AA300" s="32"/>
      <c r="AB300" s="32"/>
      <c r="AC300" s="32"/>
      <c r="AD300" s="32"/>
      <c r="AE300" s="32"/>
      <c r="AF300" s="32"/>
      <c r="AG300" s="32"/>
      <c r="AH300" s="32"/>
      <c r="AI300" s="32"/>
      <c r="AJ300" s="32"/>
      <c r="AK300" s="32"/>
      <c r="AL300" s="32"/>
      <c r="AM300" s="32"/>
      <c r="AN300" s="32"/>
      <c r="AO300" s="210" t="str">
        <f t="shared" si="13"/>
        <v/>
      </c>
      <c r="AP300" s="210" t="str">
        <f t="shared" si="14"/>
        <v/>
      </c>
      <c r="AQ300" s="32"/>
      <c r="AR300" s="32"/>
      <c r="AS300" s="32"/>
    </row>
    <row r="301" spans="1:45" x14ac:dyDescent="0.35">
      <c r="A301" s="28"/>
      <c r="B301" s="4"/>
      <c r="C301" s="29"/>
      <c r="D301" s="4"/>
      <c r="E301" s="4"/>
      <c r="F301" s="4"/>
      <c r="G301" s="4"/>
      <c r="H301" s="4"/>
      <c r="I301" s="4"/>
      <c r="J301" s="4"/>
      <c r="K301" s="4"/>
      <c r="L301" s="210" t="str">
        <f t="shared" si="12"/>
        <v>Yes</v>
      </c>
      <c r="M301" s="29"/>
      <c r="N301" s="29"/>
      <c r="O301" s="233" t="str">
        <f>IF(Outcomes!M301="","",IF(AND(Outcomes!M301&lt;='County Names to hide (2)'!$D$2,IF(Outcomes!N301="",'County Names to hide (2)'!$D$2,Outcomes!N301)&gt;='County Names to hide (2)'!$C$2),"Yes","No"))</f>
        <v/>
      </c>
      <c r="P301" s="29"/>
      <c r="Q301" s="29"/>
      <c r="R301" s="29"/>
      <c r="S301" s="29"/>
      <c r="T301" s="206" t="str">
        <f>IF(Outcomes!M301="","",
   IF(AND(Outcomes!N301&lt;&gt;"",Outcomes!N301&lt;'County Names to hide'!$C$2),0,
      ROUND((MIN(IF(Outcomes!N301="", 'County Names to hide'!$D$2, Outcomes!N301),'County Names to hide'!$D$2)-Outcomes!M300)/30,1)))</f>
        <v/>
      </c>
      <c r="U301" s="211" t="str">
        <f>IF(Outcomes!C301="", "", DATEDIF(Outcomes!C301, 'County Names to hide'!$D$2, "m"))</f>
        <v/>
      </c>
      <c r="V301" s="4"/>
      <c r="W301" s="4"/>
      <c r="X301" s="4"/>
      <c r="Y301" s="4"/>
      <c r="Z301" s="4"/>
      <c r="AA301" s="4"/>
      <c r="AB301" s="4"/>
      <c r="AC301" s="4"/>
      <c r="AD301" s="4"/>
      <c r="AE301" s="4"/>
      <c r="AF301" s="4"/>
      <c r="AG301" s="4"/>
      <c r="AH301" s="4"/>
      <c r="AI301" s="4"/>
      <c r="AJ301" s="4"/>
      <c r="AK301" s="4"/>
      <c r="AL301" s="4"/>
      <c r="AM301" s="4"/>
      <c r="AN301" s="4"/>
      <c r="AO301" s="210" t="str">
        <f t="shared" si="13"/>
        <v/>
      </c>
      <c r="AP301" s="210" t="str">
        <f t="shared" si="14"/>
        <v/>
      </c>
      <c r="AQ301" s="4"/>
      <c r="AR301" s="4"/>
      <c r="AS301" s="4"/>
    </row>
    <row r="302" spans="1:45" x14ac:dyDescent="0.35">
      <c r="A302" s="31"/>
      <c r="B302" s="32"/>
      <c r="C302" s="33"/>
      <c r="D302" s="32"/>
      <c r="E302" s="32"/>
      <c r="F302" s="32"/>
      <c r="G302" s="32"/>
      <c r="H302" s="32"/>
      <c r="I302" s="32"/>
      <c r="J302" s="32"/>
      <c r="K302" s="32"/>
      <c r="L302" s="210" t="str">
        <f t="shared" si="12"/>
        <v>Yes</v>
      </c>
      <c r="M302" s="33"/>
      <c r="N302" s="33"/>
      <c r="O302" s="233" t="str">
        <f>IF(Outcomes!M302="","",IF(AND(Outcomes!M302&lt;='County Names to hide (2)'!$D$2,IF(Outcomes!N302="",'County Names to hide (2)'!$D$2,Outcomes!N302)&gt;='County Names to hide (2)'!$C$2),"Yes","No"))</f>
        <v/>
      </c>
      <c r="P302" s="33"/>
      <c r="Q302" s="33"/>
      <c r="R302" s="33"/>
      <c r="S302" s="33"/>
      <c r="T302" s="206" t="str">
        <f>IF(Outcomes!M302="","",
   IF(AND(Outcomes!N302&lt;&gt;"",Outcomes!N302&lt;'County Names to hide'!$C$2),0,
      ROUND((MIN(IF(Outcomes!N302="", 'County Names to hide'!$D$2, Outcomes!N302),'County Names to hide'!$D$2)-Outcomes!M301)/30,1)))</f>
        <v/>
      </c>
      <c r="U302" s="211" t="str">
        <f>IF(Outcomes!C302="", "", DATEDIF(Outcomes!C302, 'County Names to hide'!$D$2, "m"))</f>
        <v/>
      </c>
      <c r="V302" s="32"/>
      <c r="W302" s="32"/>
      <c r="X302" s="32"/>
      <c r="Y302" s="32"/>
      <c r="Z302" s="32"/>
      <c r="AA302" s="32"/>
      <c r="AB302" s="32"/>
      <c r="AC302" s="32"/>
      <c r="AD302" s="32"/>
      <c r="AE302" s="32"/>
      <c r="AF302" s="32"/>
      <c r="AG302" s="32"/>
      <c r="AH302" s="32"/>
      <c r="AI302" s="32"/>
      <c r="AJ302" s="32"/>
      <c r="AK302" s="32"/>
      <c r="AL302" s="32"/>
      <c r="AM302" s="32"/>
      <c r="AN302" s="32"/>
      <c r="AO302" s="210" t="str">
        <f t="shared" si="13"/>
        <v/>
      </c>
      <c r="AP302" s="210" t="str">
        <f t="shared" si="14"/>
        <v/>
      </c>
      <c r="AQ302" s="32"/>
      <c r="AR302" s="32"/>
      <c r="AS302" s="32"/>
    </row>
    <row r="303" spans="1:45" x14ac:dyDescent="0.35">
      <c r="A303" s="28"/>
      <c r="B303" s="4"/>
      <c r="C303" s="29"/>
      <c r="D303" s="4"/>
      <c r="E303" s="4"/>
      <c r="F303" s="4"/>
      <c r="G303" s="4"/>
      <c r="H303" s="4"/>
      <c r="I303" s="4"/>
      <c r="J303" s="4"/>
      <c r="K303" s="4"/>
      <c r="L303" s="210" t="str">
        <f t="shared" si="12"/>
        <v>Yes</v>
      </c>
      <c r="M303" s="29"/>
      <c r="N303" s="29"/>
      <c r="O303" s="233" t="str">
        <f>IF(Outcomes!M303="","",IF(AND(Outcomes!M303&lt;='County Names to hide (2)'!$D$2,IF(Outcomes!N303="",'County Names to hide (2)'!$D$2,Outcomes!N303)&gt;='County Names to hide (2)'!$C$2),"Yes","No"))</f>
        <v/>
      </c>
      <c r="P303" s="29"/>
      <c r="Q303" s="29"/>
      <c r="R303" s="29"/>
      <c r="S303" s="29"/>
      <c r="T303" s="206" t="str">
        <f>IF(Outcomes!M303="","",
   IF(AND(Outcomes!N303&lt;&gt;"",Outcomes!N303&lt;'County Names to hide'!$C$2),0,
      ROUND((MIN(IF(Outcomes!N303="", 'County Names to hide'!$D$2, Outcomes!N303),'County Names to hide'!$D$2)-Outcomes!M302)/30,1)))</f>
        <v/>
      </c>
      <c r="U303" s="211" t="str">
        <f>IF(Outcomes!C303="", "", DATEDIF(Outcomes!C303, 'County Names to hide'!$D$2, "m"))</f>
        <v/>
      </c>
      <c r="V303" s="4"/>
      <c r="W303" s="4"/>
      <c r="X303" s="4"/>
      <c r="Y303" s="4"/>
      <c r="Z303" s="4"/>
      <c r="AA303" s="4"/>
      <c r="AB303" s="4"/>
      <c r="AC303" s="4"/>
      <c r="AD303" s="4"/>
      <c r="AE303" s="4"/>
      <c r="AF303" s="4"/>
      <c r="AG303" s="4"/>
      <c r="AH303" s="4"/>
      <c r="AI303" s="4"/>
      <c r="AJ303" s="4"/>
      <c r="AK303" s="4"/>
      <c r="AL303" s="4"/>
      <c r="AM303" s="4"/>
      <c r="AN303" s="4"/>
      <c r="AO303" s="210" t="str">
        <f t="shared" si="13"/>
        <v/>
      </c>
      <c r="AP303" s="210" t="str">
        <f t="shared" si="14"/>
        <v/>
      </c>
      <c r="AQ303" s="4"/>
      <c r="AR303" s="4"/>
      <c r="AS303" s="4"/>
    </row>
    <row r="304" spans="1:45" x14ac:dyDescent="0.35">
      <c r="A304" s="31"/>
      <c r="B304" s="32"/>
      <c r="C304" s="33"/>
      <c r="D304" s="32"/>
      <c r="E304" s="32"/>
      <c r="F304" s="32"/>
      <c r="G304" s="32"/>
      <c r="H304" s="32"/>
      <c r="I304" s="32"/>
      <c r="J304" s="32"/>
      <c r="K304" s="32"/>
      <c r="L304" s="210" t="str">
        <f t="shared" si="12"/>
        <v>Yes</v>
      </c>
      <c r="M304" s="33"/>
      <c r="N304" s="33"/>
      <c r="O304" s="233" t="str">
        <f>IF(Outcomes!M304="","",IF(AND(Outcomes!M304&lt;='County Names to hide (2)'!$D$2,IF(Outcomes!N304="",'County Names to hide (2)'!$D$2,Outcomes!N304)&gt;='County Names to hide (2)'!$C$2),"Yes","No"))</f>
        <v/>
      </c>
      <c r="P304" s="33"/>
      <c r="Q304" s="33"/>
      <c r="R304" s="33"/>
      <c r="S304" s="33"/>
      <c r="T304" s="206" t="str">
        <f>IF(Outcomes!M304="","",
   IF(AND(Outcomes!N304&lt;&gt;"",Outcomes!N304&lt;'County Names to hide'!$C$2),0,
      ROUND((MIN(IF(Outcomes!N304="", 'County Names to hide'!$D$2, Outcomes!N304),'County Names to hide'!$D$2)-Outcomes!M303)/30,1)))</f>
        <v/>
      </c>
      <c r="U304" s="211" t="str">
        <f>IF(Outcomes!C304="", "", DATEDIF(Outcomes!C304, 'County Names to hide'!$D$2, "m"))</f>
        <v/>
      </c>
      <c r="V304" s="32"/>
      <c r="W304" s="32"/>
      <c r="X304" s="32"/>
      <c r="Y304" s="32"/>
      <c r="Z304" s="32"/>
      <c r="AA304" s="32"/>
      <c r="AB304" s="32"/>
      <c r="AC304" s="32"/>
      <c r="AD304" s="32"/>
      <c r="AE304" s="32"/>
      <c r="AF304" s="32"/>
      <c r="AG304" s="32"/>
      <c r="AH304" s="32"/>
      <c r="AI304" s="32"/>
      <c r="AJ304" s="32"/>
      <c r="AK304" s="32"/>
      <c r="AL304" s="32"/>
      <c r="AM304" s="32"/>
      <c r="AN304" s="32"/>
      <c r="AO304" s="210" t="str">
        <f t="shared" si="13"/>
        <v/>
      </c>
      <c r="AP304" s="210" t="str">
        <f t="shared" si="14"/>
        <v/>
      </c>
      <c r="AQ304" s="32"/>
      <c r="AR304" s="32"/>
      <c r="AS304" s="32"/>
    </row>
    <row r="305" spans="1:45" x14ac:dyDescent="0.35">
      <c r="A305" s="28"/>
      <c r="B305" s="4"/>
      <c r="C305" s="29"/>
      <c r="D305" s="4"/>
      <c r="E305" s="4"/>
      <c r="F305" s="4"/>
      <c r="G305" s="4"/>
      <c r="H305" s="4"/>
      <c r="I305" s="4"/>
      <c r="J305" s="4"/>
      <c r="K305" s="4"/>
      <c r="L305" s="210" t="str">
        <f t="shared" si="12"/>
        <v>Yes</v>
      </c>
      <c r="M305" s="29"/>
      <c r="N305" s="29"/>
      <c r="O305" s="233" t="str">
        <f>IF(Outcomes!M305="","",IF(AND(Outcomes!M305&lt;='County Names to hide (2)'!$D$2,IF(Outcomes!N305="",'County Names to hide (2)'!$D$2,Outcomes!N305)&gt;='County Names to hide (2)'!$C$2),"Yes","No"))</f>
        <v/>
      </c>
      <c r="P305" s="29"/>
      <c r="Q305" s="29"/>
      <c r="R305" s="29"/>
      <c r="S305" s="29"/>
      <c r="T305" s="206" t="str">
        <f>IF(Outcomes!M305="","",
   IF(AND(Outcomes!N305&lt;&gt;"",Outcomes!N305&lt;'County Names to hide'!$C$2),0,
      ROUND((MIN(IF(Outcomes!N305="", 'County Names to hide'!$D$2, Outcomes!N305),'County Names to hide'!$D$2)-Outcomes!M304)/30,1)))</f>
        <v/>
      </c>
      <c r="U305" s="211" t="str">
        <f>IF(Outcomes!C305="", "", DATEDIF(Outcomes!C305, 'County Names to hide'!$D$2, "m"))</f>
        <v/>
      </c>
      <c r="V305" s="4"/>
      <c r="W305" s="4"/>
      <c r="X305" s="4"/>
      <c r="Y305" s="4"/>
      <c r="Z305" s="4"/>
      <c r="AA305" s="4"/>
      <c r="AB305" s="4"/>
      <c r="AC305" s="4"/>
      <c r="AD305" s="4"/>
      <c r="AE305" s="4"/>
      <c r="AF305" s="4"/>
      <c r="AG305" s="4"/>
      <c r="AH305" s="4"/>
      <c r="AI305" s="4"/>
      <c r="AJ305" s="4"/>
      <c r="AK305" s="4"/>
      <c r="AL305" s="4"/>
      <c r="AM305" s="4"/>
      <c r="AN305" s="4"/>
      <c r="AO305" s="210" t="str">
        <f t="shared" si="13"/>
        <v/>
      </c>
      <c r="AP305" s="210" t="str">
        <f t="shared" si="14"/>
        <v/>
      </c>
      <c r="AQ305" s="4"/>
      <c r="AR305" s="4"/>
      <c r="AS305" s="4"/>
    </row>
    <row r="306" spans="1:45" x14ac:dyDescent="0.35">
      <c r="A306" s="31"/>
      <c r="B306" s="32"/>
      <c r="C306" s="33"/>
      <c r="D306" s="32"/>
      <c r="E306" s="32"/>
      <c r="F306" s="32"/>
      <c r="G306" s="32"/>
      <c r="H306" s="32"/>
      <c r="I306" s="32"/>
      <c r="J306" s="32"/>
      <c r="K306" s="32"/>
      <c r="L306" s="210" t="str">
        <f t="shared" si="12"/>
        <v>Yes</v>
      </c>
      <c r="M306" s="33"/>
      <c r="N306" s="33"/>
      <c r="O306" s="233" t="str">
        <f>IF(Outcomes!M306="","",IF(AND(Outcomes!M306&lt;='County Names to hide (2)'!$D$2,IF(Outcomes!N306="",'County Names to hide (2)'!$D$2,Outcomes!N306)&gt;='County Names to hide (2)'!$C$2),"Yes","No"))</f>
        <v/>
      </c>
      <c r="P306" s="33"/>
      <c r="Q306" s="33"/>
      <c r="R306" s="33"/>
      <c r="S306" s="33"/>
      <c r="T306" s="206" t="str">
        <f>IF(Outcomes!M306="","",
   IF(AND(Outcomes!N306&lt;&gt;"",Outcomes!N306&lt;'County Names to hide'!$C$2),0,
      ROUND((MIN(IF(Outcomes!N306="", 'County Names to hide'!$D$2, Outcomes!N306),'County Names to hide'!$D$2)-Outcomes!M305)/30,1)))</f>
        <v/>
      </c>
      <c r="U306" s="211" t="str">
        <f>IF(Outcomes!C306="", "", DATEDIF(Outcomes!C306, 'County Names to hide'!$D$2, "m"))</f>
        <v/>
      </c>
      <c r="V306" s="32"/>
      <c r="W306" s="32"/>
      <c r="X306" s="32"/>
      <c r="Y306" s="32"/>
      <c r="Z306" s="32"/>
      <c r="AA306" s="32"/>
      <c r="AB306" s="32"/>
      <c r="AC306" s="32"/>
      <c r="AD306" s="32"/>
      <c r="AE306" s="32"/>
      <c r="AF306" s="32"/>
      <c r="AG306" s="32"/>
      <c r="AH306" s="32"/>
      <c r="AI306" s="32"/>
      <c r="AJ306" s="32"/>
      <c r="AK306" s="32"/>
      <c r="AL306" s="32"/>
      <c r="AM306" s="32"/>
      <c r="AN306" s="32"/>
      <c r="AO306" s="210" t="str">
        <f t="shared" si="13"/>
        <v/>
      </c>
      <c r="AP306" s="210" t="str">
        <f t="shared" si="14"/>
        <v/>
      </c>
      <c r="AQ306" s="32"/>
      <c r="AR306" s="32"/>
      <c r="AS306" s="32"/>
    </row>
    <row r="307" spans="1:45" x14ac:dyDescent="0.35">
      <c r="A307" s="28"/>
      <c r="B307" s="4"/>
      <c r="C307" s="29"/>
      <c r="D307" s="4"/>
      <c r="E307" s="4"/>
      <c r="F307" s="4"/>
      <c r="G307" s="4"/>
      <c r="H307" s="4"/>
      <c r="I307" s="4"/>
      <c r="J307" s="4"/>
      <c r="K307" s="4"/>
      <c r="L307" s="210" t="str">
        <f t="shared" si="12"/>
        <v>Yes</v>
      </c>
      <c r="M307" s="29"/>
      <c r="N307" s="29"/>
      <c r="O307" s="233" t="str">
        <f>IF(Outcomes!M307="","",IF(AND(Outcomes!M307&lt;='County Names to hide (2)'!$D$2,IF(Outcomes!N307="",'County Names to hide (2)'!$D$2,Outcomes!N307)&gt;='County Names to hide (2)'!$C$2),"Yes","No"))</f>
        <v/>
      </c>
      <c r="P307" s="29"/>
      <c r="Q307" s="29"/>
      <c r="R307" s="29"/>
      <c r="S307" s="29"/>
      <c r="T307" s="206" t="str">
        <f>IF(Outcomes!M307="","",
   IF(AND(Outcomes!N307&lt;&gt;"",Outcomes!N307&lt;'County Names to hide'!$C$2),0,
      ROUND((MIN(IF(Outcomes!N307="", 'County Names to hide'!$D$2, Outcomes!N307),'County Names to hide'!$D$2)-Outcomes!M306)/30,1)))</f>
        <v/>
      </c>
      <c r="U307" s="211" t="str">
        <f>IF(Outcomes!C307="", "", DATEDIF(Outcomes!C307, 'County Names to hide'!$D$2, "m"))</f>
        <v/>
      </c>
      <c r="V307" s="4"/>
      <c r="W307" s="4"/>
      <c r="X307" s="4"/>
      <c r="Y307" s="4"/>
      <c r="Z307" s="4"/>
      <c r="AA307" s="4"/>
      <c r="AB307" s="4"/>
      <c r="AC307" s="4"/>
      <c r="AD307" s="4"/>
      <c r="AE307" s="4"/>
      <c r="AF307" s="4"/>
      <c r="AG307" s="4"/>
      <c r="AH307" s="4"/>
      <c r="AI307" s="4"/>
      <c r="AJ307" s="4"/>
      <c r="AK307" s="4"/>
      <c r="AL307" s="4"/>
      <c r="AM307" s="4"/>
      <c r="AN307" s="4"/>
      <c r="AO307" s="210" t="str">
        <f t="shared" si="13"/>
        <v/>
      </c>
      <c r="AP307" s="210" t="str">
        <f t="shared" si="14"/>
        <v/>
      </c>
      <c r="AQ307" s="4"/>
      <c r="AR307" s="4"/>
      <c r="AS307" s="4"/>
    </row>
    <row r="308" spans="1:45" x14ac:dyDescent="0.35">
      <c r="A308" s="31"/>
      <c r="B308" s="32"/>
      <c r="C308" s="33"/>
      <c r="D308" s="32"/>
      <c r="E308" s="32"/>
      <c r="F308" s="32"/>
      <c r="G308" s="32"/>
      <c r="H308" s="32"/>
      <c r="I308" s="32"/>
      <c r="J308" s="32"/>
      <c r="K308" s="32"/>
      <c r="L308" s="210" t="str">
        <f t="shared" si="12"/>
        <v>Yes</v>
      </c>
      <c r="M308" s="33"/>
      <c r="N308" s="33"/>
      <c r="O308" s="233" t="str">
        <f>IF(Outcomes!M308="","",IF(AND(Outcomes!M308&lt;='County Names to hide (2)'!$D$2,IF(Outcomes!N308="",'County Names to hide (2)'!$D$2,Outcomes!N308)&gt;='County Names to hide (2)'!$C$2),"Yes","No"))</f>
        <v/>
      </c>
      <c r="P308" s="33"/>
      <c r="Q308" s="33"/>
      <c r="R308" s="33"/>
      <c r="S308" s="33"/>
      <c r="T308" s="206" t="str">
        <f>IF(Outcomes!M308="","",
   IF(AND(Outcomes!N308&lt;&gt;"",Outcomes!N308&lt;'County Names to hide'!$C$2),0,
      ROUND((MIN(IF(Outcomes!N308="", 'County Names to hide'!$D$2, Outcomes!N308),'County Names to hide'!$D$2)-Outcomes!M307)/30,1)))</f>
        <v/>
      </c>
      <c r="U308" s="211" t="str">
        <f>IF(Outcomes!C308="", "", DATEDIF(Outcomes!C308, 'County Names to hide'!$D$2, "m"))</f>
        <v/>
      </c>
      <c r="V308" s="32"/>
      <c r="W308" s="32"/>
      <c r="X308" s="32"/>
      <c r="Y308" s="32"/>
      <c r="Z308" s="32"/>
      <c r="AA308" s="32"/>
      <c r="AB308" s="32"/>
      <c r="AC308" s="32"/>
      <c r="AD308" s="32"/>
      <c r="AE308" s="32"/>
      <c r="AF308" s="32"/>
      <c r="AG308" s="32"/>
      <c r="AH308" s="32"/>
      <c r="AI308" s="32"/>
      <c r="AJ308" s="32"/>
      <c r="AK308" s="32"/>
      <c r="AL308" s="32"/>
      <c r="AM308" s="32"/>
      <c r="AN308" s="32"/>
      <c r="AO308" s="210" t="str">
        <f t="shared" si="13"/>
        <v/>
      </c>
      <c r="AP308" s="210" t="str">
        <f t="shared" si="14"/>
        <v/>
      </c>
      <c r="AQ308" s="32"/>
      <c r="AR308" s="32"/>
      <c r="AS308" s="32"/>
    </row>
    <row r="309" spans="1:45" x14ac:dyDescent="0.35">
      <c r="A309" s="28"/>
      <c r="B309" s="4"/>
      <c r="C309" s="29"/>
      <c r="D309" s="4"/>
      <c r="E309" s="4"/>
      <c r="F309" s="4"/>
      <c r="G309" s="4"/>
      <c r="H309" s="4"/>
      <c r="I309" s="4"/>
      <c r="J309" s="4"/>
      <c r="K309" s="4"/>
      <c r="L309" s="210" t="str">
        <f t="shared" si="12"/>
        <v>Yes</v>
      </c>
      <c r="M309" s="29"/>
      <c r="N309" s="29"/>
      <c r="O309" s="233" t="str">
        <f>IF(Outcomes!M309="","",IF(AND(Outcomes!M309&lt;='County Names to hide (2)'!$D$2,IF(Outcomes!N309="",'County Names to hide (2)'!$D$2,Outcomes!N309)&gt;='County Names to hide (2)'!$C$2),"Yes","No"))</f>
        <v/>
      </c>
      <c r="P309" s="29"/>
      <c r="Q309" s="29"/>
      <c r="R309" s="29"/>
      <c r="S309" s="29"/>
      <c r="T309" s="206" t="str">
        <f>IF(Outcomes!M309="","",
   IF(AND(Outcomes!N309&lt;&gt;"",Outcomes!N309&lt;'County Names to hide'!$C$2),0,
      ROUND((MIN(IF(Outcomes!N309="", 'County Names to hide'!$D$2, Outcomes!N309),'County Names to hide'!$D$2)-Outcomes!M308)/30,1)))</f>
        <v/>
      </c>
      <c r="U309" s="211" t="str">
        <f>IF(Outcomes!C309="", "", DATEDIF(Outcomes!C309, 'County Names to hide'!$D$2, "m"))</f>
        <v/>
      </c>
      <c r="V309" s="4"/>
      <c r="W309" s="4"/>
      <c r="X309" s="4"/>
      <c r="Y309" s="4"/>
      <c r="Z309" s="4"/>
      <c r="AA309" s="4"/>
      <c r="AB309" s="4"/>
      <c r="AC309" s="4"/>
      <c r="AD309" s="4"/>
      <c r="AE309" s="4"/>
      <c r="AF309" s="4"/>
      <c r="AG309" s="4"/>
      <c r="AH309" s="4"/>
      <c r="AI309" s="4"/>
      <c r="AJ309" s="4"/>
      <c r="AK309" s="4"/>
      <c r="AL309" s="4"/>
      <c r="AM309" s="4"/>
      <c r="AN309" s="4"/>
      <c r="AO309" s="210" t="str">
        <f t="shared" si="13"/>
        <v/>
      </c>
      <c r="AP309" s="210" t="str">
        <f t="shared" si="14"/>
        <v/>
      </c>
      <c r="AQ309" s="4"/>
      <c r="AR309" s="4"/>
      <c r="AS309" s="4"/>
    </row>
    <row r="310" spans="1:45" x14ac:dyDescent="0.35">
      <c r="A310" s="31"/>
      <c r="B310" s="32"/>
      <c r="C310" s="33"/>
      <c r="D310" s="32"/>
      <c r="E310" s="32"/>
      <c r="F310" s="32"/>
      <c r="G310" s="32"/>
      <c r="H310" s="32"/>
      <c r="I310" s="32"/>
      <c r="J310" s="32"/>
      <c r="K310" s="32"/>
      <c r="L310" s="210" t="str">
        <f t="shared" si="12"/>
        <v>Yes</v>
      </c>
      <c r="M310" s="33"/>
      <c r="N310" s="33"/>
      <c r="O310" s="233" t="str">
        <f>IF(Outcomes!M310="","",IF(AND(Outcomes!M310&lt;='County Names to hide (2)'!$D$2,IF(Outcomes!N310="",'County Names to hide (2)'!$D$2,Outcomes!N310)&gt;='County Names to hide (2)'!$C$2),"Yes","No"))</f>
        <v/>
      </c>
      <c r="P310" s="33"/>
      <c r="Q310" s="33"/>
      <c r="R310" s="33"/>
      <c r="S310" s="33"/>
      <c r="T310" s="206" t="str">
        <f>IF(Outcomes!M310="","",
   IF(AND(Outcomes!N310&lt;&gt;"",Outcomes!N310&lt;'County Names to hide'!$C$2),0,
      ROUND((MIN(IF(Outcomes!N310="", 'County Names to hide'!$D$2, Outcomes!N310),'County Names to hide'!$D$2)-Outcomes!M309)/30,1)))</f>
        <v/>
      </c>
      <c r="U310" s="211" t="str">
        <f>IF(Outcomes!C310="", "", DATEDIF(Outcomes!C310, 'County Names to hide'!$D$2, "m"))</f>
        <v/>
      </c>
      <c r="V310" s="32"/>
      <c r="W310" s="32"/>
      <c r="X310" s="32"/>
      <c r="Y310" s="32"/>
      <c r="Z310" s="32"/>
      <c r="AA310" s="32"/>
      <c r="AB310" s="32"/>
      <c r="AC310" s="32"/>
      <c r="AD310" s="32"/>
      <c r="AE310" s="32"/>
      <c r="AF310" s="32"/>
      <c r="AG310" s="32"/>
      <c r="AH310" s="32"/>
      <c r="AI310" s="32"/>
      <c r="AJ310" s="32"/>
      <c r="AK310" s="32"/>
      <c r="AL310" s="32"/>
      <c r="AM310" s="32"/>
      <c r="AN310" s="32"/>
      <c r="AO310" s="210" t="str">
        <f t="shared" si="13"/>
        <v/>
      </c>
      <c r="AP310" s="210" t="str">
        <f t="shared" si="14"/>
        <v/>
      </c>
      <c r="AQ310" s="32"/>
      <c r="AR310" s="32"/>
      <c r="AS310" s="32"/>
    </row>
    <row r="311" spans="1:45" x14ac:dyDescent="0.35">
      <c r="A311" s="28"/>
      <c r="B311" s="4"/>
      <c r="C311" s="29"/>
      <c r="D311" s="4"/>
      <c r="E311" s="4"/>
      <c r="F311" s="4"/>
      <c r="G311" s="4"/>
      <c r="H311" s="4"/>
      <c r="I311" s="4"/>
      <c r="J311" s="4"/>
      <c r="K311" s="4"/>
      <c r="L311" s="210" t="str">
        <f t="shared" si="12"/>
        <v>Yes</v>
      </c>
      <c r="M311" s="29"/>
      <c r="N311" s="29"/>
      <c r="O311" s="233" t="str">
        <f>IF(Outcomes!M311="","",IF(AND(Outcomes!M311&lt;='County Names to hide (2)'!$D$2,IF(Outcomes!N311="",'County Names to hide (2)'!$D$2,Outcomes!N311)&gt;='County Names to hide (2)'!$C$2),"Yes","No"))</f>
        <v/>
      </c>
      <c r="P311" s="29"/>
      <c r="Q311" s="29"/>
      <c r="R311" s="29"/>
      <c r="S311" s="29"/>
      <c r="T311" s="206" t="str">
        <f>IF(Outcomes!M311="","",
   IF(AND(Outcomes!N311&lt;&gt;"",Outcomes!N311&lt;'County Names to hide'!$C$2),0,
      ROUND((MIN(IF(Outcomes!N311="", 'County Names to hide'!$D$2, Outcomes!N311),'County Names to hide'!$D$2)-Outcomes!M310)/30,1)))</f>
        <v/>
      </c>
      <c r="U311" s="211" t="str">
        <f>IF(Outcomes!C311="", "", DATEDIF(Outcomes!C311, 'County Names to hide'!$D$2, "m"))</f>
        <v/>
      </c>
      <c r="V311" s="4"/>
      <c r="W311" s="4"/>
      <c r="X311" s="4"/>
      <c r="Y311" s="4"/>
      <c r="Z311" s="4"/>
      <c r="AA311" s="4"/>
      <c r="AB311" s="4"/>
      <c r="AC311" s="4"/>
      <c r="AD311" s="4"/>
      <c r="AE311" s="4"/>
      <c r="AF311" s="4"/>
      <c r="AG311" s="4"/>
      <c r="AH311" s="4"/>
      <c r="AI311" s="4"/>
      <c r="AJ311" s="4"/>
      <c r="AK311" s="4"/>
      <c r="AL311" s="4"/>
      <c r="AM311" s="4"/>
      <c r="AN311" s="4"/>
      <c r="AO311" s="210" t="str">
        <f t="shared" si="13"/>
        <v/>
      </c>
      <c r="AP311" s="210" t="str">
        <f t="shared" si="14"/>
        <v/>
      </c>
      <c r="AQ311" s="4"/>
      <c r="AR311" s="4"/>
      <c r="AS311" s="4"/>
    </row>
    <row r="312" spans="1:45" x14ac:dyDescent="0.35">
      <c r="A312" s="31"/>
      <c r="B312" s="32"/>
      <c r="C312" s="33"/>
      <c r="D312" s="32"/>
      <c r="E312" s="32"/>
      <c r="F312" s="32"/>
      <c r="G312" s="32"/>
      <c r="H312" s="32"/>
      <c r="I312" s="32"/>
      <c r="J312" s="32"/>
      <c r="K312" s="32"/>
      <c r="L312" s="210" t="str">
        <f t="shared" si="12"/>
        <v>Yes</v>
      </c>
      <c r="M312" s="33"/>
      <c r="N312" s="33"/>
      <c r="O312" s="233" t="str">
        <f>IF(Outcomes!M312="","",IF(AND(Outcomes!M312&lt;='County Names to hide (2)'!$D$2,IF(Outcomes!N312="",'County Names to hide (2)'!$D$2,Outcomes!N312)&gt;='County Names to hide (2)'!$C$2),"Yes","No"))</f>
        <v/>
      </c>
      <c r="P312" s="33"/>
      <c r="Q312" s="33"/>
      <c r="R312" s="33"/>
      <c r="S312" s="33"/>
      <c r="T312" s="206" t="str">
        <f>IF(Outcomes!M312="","",
   IF(AND(Outcomes!N312&lt;&gt;"",Outcomes!N312&lt;'County Names to hide'!$C$2),0,
      ROUND((MIN(IF(Outcomes!N312="", 'County Names to hide'!$D$2, Outcomes!N312),'County Names to hide'!$D$2)-Outcomes!M311)/30,1)))</f>
        <v/>
      </c>
      <c r="U312" s="211" t="str">
        <f>IF(Outcomes!C312="", "", DATEDIF(Outcomes!C312, 'County Names to hide'!$D$2, "m"))</f>
        <v/>
      </c>
      <c r="V312" s="32"/>
      <c r="W312" s="32"/>
      <c r="X312" s="32"/>
      <c r="Y312" s="32"/>
      <c r="Z312" s="32"/>
      <c r="AA312" s="32"/>
      <c r="AB312" s="32"/>
      <c r="AC312" s="32"/>
      <c r="AD312" s="32"/>
      <c r="AE312" s="32"/>
      <c r="AF312" s="32"/>
      <c r="AG312" s="32"/>
      <c r="AH312" s="32"/>
      <c r="AI312" s="32"/>
      <c r="AJ312" s="32"/>
      <c r="AK312" s="32"/>
      <c r="AL312" s="32"/>
      <c r="AM312" s="32"/>
      <c r="AN312" s="32"/>
      <c r="AO312" s="210" t="str">
        <f t="shared" si="13"/>
        <v/>
      </c>
      <c r="AP312" s="210" t="str">
        <f t="shared" si="14"/>
        <v/>
      </c>
      <c r="AQ312" s="32"/>
      <c r="AR312" s="32"/>
      <c r="AS312" s="32"/>
    </row>
    <row r="313" spans="1:45" x14ac:dyDescent="0.35">
      <c r="A313" s="28"/>
      <c r="B313" s="4"/>
      <c r="C313" s="29"/>
      <c r="D313" s="4"/>
      <c r="E313" s="4"/>
      <c r="F313" s="4"/>
      <c r="G313" s="4"/>
      <c r="H313" s="4"/>
      <c r="I313" s="4"/>
      <c r="J313" s="4"/>
      <c r="K313" s="4"/>
      <c r="L313" s="210" t="str">
        <f t="shared" si="12"/>
        <v>Yes</v>
      </c>
      <c r="M313" s="29"/>
      <c r="N313" s="29"/>
      <c r="O313" s="233" t="str">
        <f>IF(Outcomes!M313="","",IF(AND(Outcomes!M313&lt;='County Names to hide (2)'!$D$2,IF(Outcomes!N313="",'County Names to hide (2)'!$D$2,Outcomes!N313)&gt;='County Names to hide (2)'!$C$2),"Yes","No"))</f>
        <v/>
      </c>
      <c r="P313" s="29"/>
      <c r="Q313" s="29"/>
      <c r="R313" s="29"/>
      <c r="S313" s="29"/>
      <c r="T313" s="206" t="str">
        <f>IF(Outcomes!M313="","",
   IF(AND(Outcomes!N313&lt;&gt;"",Outcomes!N313&lt;'County Names to hide'!$C$2),0,
      ROUND((MIN(IF(Outcomes!N313="", 'County Names to hide'!$D$2, Outcomes!N313),'County Names to hide'!$D$2)-Outcomes!M312)/30,1)))</f>
        <v/>
      </c>
      <c r="U313" s="211" t="str">
        <f>IF(Outcomes!C313="", "", DATEDIF(Outcomes!C313, 'County Names to hide'!$D$2, "m"))</f>
        <v/>
      </c>
      <c r="V313" s="4"/>
      <c r="W313" s="4"/>
      <c r="X313" s="4"/>
      <c r="Y313" s="4"/>
      <c r="Z313" s="4"/>
      <c r="AA313" s="4"/>
      <c r="AB313" s="4"/>
      <c r="AC313" s="4"/>
      <c r="AD313" s="4"/>
      <c r="AE313" s="4"/>
      <c r="AF313" s="4"/>
      <c r="AG313" s="4"/>
      <c r="AH313" s="4"/>
      <c r="AI313" s="4"/>
      <c r="AJ313" s="4"/>
      <c r="AK313" s="4"/>
      <c r="AL313" s="4"/>
      <c r="AM313" s="4"/>
      <c r="AN313" s="4"/>
      <c r="AO313" s="210" t="str">
        <f t="shared" si="13"/>
        <v/>
      </c>
      <c r="AP313" s="210" t="str">
        <f t="shared" si="14"/>
        <v/>
      </c>
      <c r="AQ313" s="4"/>
      <c r="AR313" s="4"/>
      <c r="AS313" s="4"/>
    </row>
    <row r="314" spans="1:45" x14ac:dyDescent="0.35">
      <c r="A314" s="31"/>
      <c r="B314" s="32"/>
      <c r="C314" s="33"/>
      <c r="D314" s="32"/>
      <c r="E314" s="32"/>
      <c r="F314" s="32"/>
      <c r="G314" s="32"/>
      <c r="H314" s="32"/>
      <c r="I314" s="32"/>
      <c r="J314" s="32"/>
      <c r="K314" s="32"/>
      <c r="L314" s="210" t="str">
        <f t="shared" si="12"/>
        <v>Yes</v>
      </c>
      <c r="M314" s="33"/>
      <c r="N314" s="33"/>
      <c r="O314" s="233" t="str">
        <f>IF(Outcomes!M314="","",IF(AND(Outcomes!M314&lt;='County Names to hide (2)'!$D$2,IF(Outcomes!N314="",'County Names to hide (2)'!$D$2,Outcomes!N314)&gt;='County Names to hide (2)'!$C$2),"Yes","No"))</f>
        <v/>
      </c>
      <c r="P314" s="33"/>
      <c r="Q314" s="33"/>
      <c r="R314" s="33"/>
      <c r="S314" s="33"/>
      <c r="T314" s="206" t="str">
        <f>IF(Outcomes!M314="","",
   IF(AND(Outcomes!N314&lt;&gt;"",Outcomes!N314&lt;'County Names to hide'!$C$2),0,
      ROUND((MIN(IF(Outcomes!N314="", 'County Names to hide'!$D$2, Outcomes!N314),'County Names to hide'!$D$2)-Outcomes!M313)/30,1)))</f>
        <v/>
      </c>
      <c r="U314" s="211" t="str">
        <f>IF(Outcomes!C314="", "", DATEDIF(Outcomes!C314, 'County Names to hide'!$D$2, "m"))</f>
        <v/>
      </c>
      <c r="V314" s="32"/>
      <c r="W314" s="32"/>
      <c r="X314" s="32"/>
      <c r="Y314" s="32"/>
      <c r="Z314" s="32"/>
      <c r="AA314" s="32"/>
      <c r="AB314" s="32"/>
      <c r="AC314" s="32"/>
      <c r="AD314" s="32"/>
      <c r="AE314" s="32"/>
      <c r="AF314" s="32"/>
      <c r="AG314" s="32"/>
      <c r="AH314" s="32"/>
      <c r="AI314" s="32"/>
      <c r="AJ314" s="32"/>
      <c r="AK314" s="32"/>
      <c r="AL314" s="32"/>
      <c r="AM314" s="32"/>
      <c r="AN314" s="32"/>
      <c r="AO314" s="210" t="str">
        <f t="shared" si="13"/>
        <v/>
      </c>
      <c r="AP314" s="210" t="str">
        <f t="shared" si="14"/>
        <v/>
      </c>
      <c r="AQ314" s="32"/>
      <c r="AR314" s="32"/>
      <c r="AS314" s="32"/>
    </row>
    <row r="315" spans="1:45" x14ac:dyDescent="0.35">
      <c r="A315" s="28"/>
      <c r="B315" s="4"/>
      <c r="C315" s="29"/>
      <c r="D315" s="4"/>
      <c r="E315" s="4"/>
      <c r="F315" s="4"/>
      <c r="G315" s="4"/>
      <c r="H315" s="4"/>
      <c r="I315" s="4"/>
      <c r="J315" s="4"/>
      <c r="K315" s="4"/>
      <c r="L315" s="210" t="str">
        <f t="shared" si="12"/>
        <v>Yes</v>
      </c>
      <c r="M315" s="29"/>
      <c r="N315" s="29"/>
      <c r="O315" s="233" t="str">
        <f>IF(Outcomes!M315="","",IF(AND(Outcomes!M315&lt;='County Names to hide (2)'!$D$2,IF(Outcomes!N315="",'County Names to hide (2)'!$D$2,Outcomes!N315)&gt;='County Names to hide (2)'!$C$2),"Yes","No"))</f>
        <v/>
      </c>
      <c r="P315" s="29"/>
      <c r="Q315" s="29"/>
      <c r="R315" s="29"/>
      <c r="S315" s="29"/>
      <c r="T315" s="206" t="str">
        <f>IF(Outcomes!M315="","",
   IF(AND(Outcomes!N315&lt;&gt;"",Outcomes!N315&lt;'County Names to hide'!$C$2),0,
      ROUND((MIN(IF(Outcomes!N315="", 'County Names to hide'!$D$2, Outcomes!N315),'County Names to hide'!$D$2)-Outcomes!M314)/30,1)))</f>
        <v/>
      </c>
      <c r="U315" s="211" t="str">
        <f>IF(Outcomes!C315="", "", DATEDIF(Outcomes!C315, 'County Names to hide'!$D$2, "m"))</f>
        <v/>
      </c>
      <c r="V315" s="4"/>
      <c r="W315" s="4"/>
      <c r="X315" s="4"/>
      <c r="Y315" s="4"/>
      <c r="Z315" s="4"/>
      <c r="AA315" s="4"/>
      <c r="AB315" s="4"/>
      <c r="AC315" s="4"/>
      <c r="AD315" s="4"/>
      <c r="AE315" s="4"/>
      <c r="AF315" s="4"/>
      <c r="AG315" s="4"/>
      <c r="AH315" s="4"/>
      <c r="AI315" s="4"/>
      <c r="AJ315" s="4"/>
      <c r="AK315" s="4"/>
      <c r="AL315" s="4"/>
      <c r="AM315" s="4"/>
      <c r="AN315" s="4"/>
      <c r="AO315" s="210" t="str">
        <f t="shared" si="13"/>
        <v/>
      </c>
      <c r="AP315" s="210" t="str">
        <f t="shared" si="14"/>
        <v/>
      </c>
      <c r="AQ315" s="4"/>
      <c r="AR315" s="4"/>
      <c r="AS315" s="4"/>
    </row>
    <row r="316" spans="1:45" x14ac:dyDescent="0.35">
      <c r="A316" s="31"/>
      <c r="B316" s="32"/>
      <c r="C316" s="33"/>
      <c r="D316" s="32"/>
      <c r="E316" s="32"/>
      <c r="F316" s="32"/>
      <c r="G316" s="32"/>
      <c r="H316" s="32"/>
      <c r="I316" s="32"/>
      <c r="J316" s="32"/>
      <c r="K316" s="32"/>
      <c r="L316" s="210" t="str">
        <f t="shared" si="12"/>
        <v>Yes</v>
      </c>
      <c r="M316" s="33"/>
      <c r="N316" s="33"/>
      <c r="O316" s="233" t="str">
        <f>IF(Outcomes!M316="","",IF(AND(Outcomes!M316&lt;='County Names to hide (2)'!$D$2,IF(Outcomes!N316="",'County Names to hide (2)'!$D$2,Outcomes!N316)&gt;='County Names to hide (2)'!$C$2),"Yes","No"))</f>
        <v/>
      </c>
      <c r="P316" s="33"/>
      <c r="Q316" s="33"/>
      <c r="R316" s="33"/>
      <c r="S316" s="33"/>
      <c r="T316" s="206" t="str">
        <f>IF(Outcomes!M316="","",
   IF(AND(Outcomes!N316&lt;&gt;"",Outcomes!N316&lt;'County Names to hide'!$C$2),0,
      ROUND((MIN(IF(Outcomes!N316="", 'County Names to hide'!$D$2, Outcomes!N316),'County Names to hide'!$D$2)-Outcomes!M315)/30,1)))</f>
        <v/>
      </c>
      <c r="U316" s="211" t="str">
        <f>IF(Outcomes!C316="", "", DATEDIF(Outcomes!C316, 'County Names to hide'!$D$2, "m"))</f>
        <v/>
      </c>
      <c r="V316" s="32"/>
      <c r="W316" s="32"/>
      <c r="X316" s="32"/>
      <c r="Y316" s="32"/>
      <c r="Z316" s="32"/>
      <c r="AA316" s="32"/>
      <c r="AB316" s="32"/>
      <c r="AC316" s="32"/>
      <c r="AD316" s="32"/>
      <c r="AE316" s="32"/>
      <c r="AF316" s="32"/>
      <c r="AG316" s="32"/>
      <c r="AH316" s="32"/>
      <c r="AI316" s="32"/>
      <c r="AJ316" s="32"/>
      <c r="AK316" s="32"/>
      <c r="AL316" s="32"/>
      <c r="AM316" s="32"/>
      <c r="AN316" s="32"/>
      <c r="AO316" s="210" t="str">
        <f t="shared" si="13"/>
        <v/>
      </c>
      <c r="AP316" s="210" t="str">
        <f t="shared" si="14"/>
        <v/>
      </c>
      <c r="AQ316" s="32"/>
      <c r="AR316" s="32"/>
      <c r="AS316" s="32"/>
    </row>
    <row r="317" spans="1:45" x14ac:dyDescent="0.35">
      <c r="A317" s="28"/>
      <c r="B317" s="4"/>
      <c r="C317" s="29"/>
      <c r="D317" s="4"/>
      <c r="E317" s="4"/>
      <c r="F317" s="4"/>
      <c r="G317" s="4"/>
      <c r="H317" s="4"/>
      <c r="I317" s="4"/>
      <c r="J317" s="4"/>
      <c r="K317" s="4"/>
      <c r="L317" s="210" t="str">
        <f t="shared" si="12"/>
        <v>Yes</v>
      </c>
      <c r="M317" s="29"/>
      <c r="N317" s="29"/>
      <c r="O317" s="233" t="str">
        <f>IF(Outcomes!M317="","",IF(AND(Outcomes!M317&lt;='County Names to hide (2)'!$D$2,IF(Outcomes!N317="",'County Names to hide (2)'!$D$2,Outcomes!N317)&gt;='County Names to hide (2)'!$C$2),"Yes","No"))</f>
        <v/>
      </c>
      <c r="P317" s="29"/>
      <c r="Q317" s="29"/>
      <c r="R317" s="29"/>
      <c r="S317" s="29"/>
      <c r="T317" s="206" t="str">
        <f>IF(Outcomes!M317="","",
   IF(AND(Outcomes!N317&lt;&gt;"",Outcomes!N317&lt;'County Names to hide'!$C$2),0,
      ROUND((MIN(IF(Outcomes!N317="", 'County Names to hide'!$D$2, Outcomes!N317),'County Names to hide'!$D$2)-Outcomes!M316)/30,1)))</f>
        <v/>
      </c>
      <c r="U317" s="211" t="str">
        <f>IF(Outcomes!C317="", "", DATEDIF(Outcomes!C317, 'County Names to hide'!$D$2, "m"))</f>
        <v/>
      </c>
      <c r="V317" s="4"/>
      <c r="W317" s="4"/>
      <c r="X317" s="4"/>
      <c r="Y317" s="4"/>
      <c r="Z317" s="4"/>
      <c r="AA317" s="4"/>
      <c r="AB317" s="4"/>
      <c r="AC317" s="4"/>
      <c r="AD317" s="4"/>
      <c r="AE317" s="4"/>
      <c r="AF317" s="4"/>
      <c r="AG317" s="4"/>
      <c r="AH317" s="4"/>
      <c r="AI317" s="4"/>
      <c r="AJ317" s="4"/>
      <c r="AK317" s="4"/>
      <c r="AL317" s="4"/>
      <c r="AM317" s="4"/>
      <c r="AN317" s="4"/>
      <c r="AO317" s="210" t="str">
        <f t="shared" si="13"/>
        <v/>
      </c>
      <c r="AP317" s="210" t="str">
        <f t="shared" si="14"/>
        <v/>
      </c>
      <c r="AQ317" s="4"/>
      <c r="AR317" s="4"/>
      <c r="AS317" s="4"/>
    </row>
    <row r="318" spans="1:45" x14ac:dyDescent="0.35">
      <c r="A318" s="31"/>
      <c r="B318" s="32"/>
      <c r="C318" s="33"/>
      <c r="D318" s="32"/>
      <c r="E318" s="32"/>
      <c r="F318" s="32"/>
      <c r="G318" s="32"/>
      <c r="H318" s="32"/>
      <c r="I318" s="32"/>
      <c r="J318" s="32"/>
      <c r="K318" s="32"/>
      <c r="L318" s="210" t="str">
        <f t="shared" si="12"/>
        <v>Yes</v>
      </c>
      <c r="M318" s="33"/>
      <c r="N318" s="33"/>
      <c r="O318" s="233" t="str">
        <f>IF(Outcomes!M318="","",IF(AND(Outcomes!M318&lt;='County Names to hide (2)'!$D$2,IF(Outcomes!N318="",'County Names to hide (2)'!$D$2,Outcomes!N318)&gt;='County Names to hide (2)'!$C$2),"Yes","No"))</f>
        <v/>
      </c>
      <c r="P318" s="33"/>
      <c r="Q318" s="33"/>
      <c r="R318" s="33"/>
      <c r="S318" s="33"/>
      <c r="T318" s="206" t="str">
        <f>IF(Outcomes!M318="","",
   IF(AND(Outcomes!N318&lt;&gt;"",Outcomes!N318&lt;'County Names to hide'!$C$2),0,
      ROUND((MIN(IF(Outcomes!N318="", 'County Names to hide'!$D$2, Outcomes!N318),'County Names to hide'!$D$2)-Outcomes!M317)/30,1)))</f>
        <v/>
      </c>
      <c r="U318" s="211" t="str">
        <f>IF(Outcomes!C318="", "", DATEDIF(Outcomes!C318, 'County Names to hide'!$D$2, "m"))</f>
        <v/>
      </c>
      <c r="V318" s="32"/>
      <c r="W318" s="32"/>
      <c r="X318" s="32"/>
      <c r="Y318" s="32"/>
      <c r="Z318" s="32"/>
      <c r="AA318" s="32"/>
      <c r="AB318" s="32"/>
      <c r="AC318" s="32"/>
      <c r="AD318" s="32"/>
      <c r="AE318" s="32"/>
      <c r="AF318" s="32"/>
      <c r="AG318" s="32"/>
      <c r="AH318" s="32"/>
      <c r="AI318" s="32"/>
      <c r="AJ318" s="32"/>
      <c r="AK318" s="32"/>
      <c r="AL318" s="32"/>
      <c r="AM318" s="32"/>
      <c r="AN318" s="32"/>
      <c r="AO318" s="210" t="str">
        <f t="shared" si="13"/>
        <v/>
      </c>
      <c r="AP318" s="210" t="str">
        <f t="shared" si="14"/>
        <v/>
      </c>
      <c r="AQ318" s="32"/>
      <c r="AR318" s="32"/>
      <c r="AS318" s="32"/>
    </row>
    <row r="319" spans="1:45" x14ac:dyDescent="0.35">
      <c r="A319" s="28"/>
      <c r="B319" s="4"/>
      <c r="C319" s="29"/>
      <c r="D319" s="4"/>
      <c r="E319" s="4"/>
      <c r="F319" s="4"/>
      <c r="G319" s="4"/>
      <c r="H319" s="4"/>
      <c r="I319" s="4"/>
      <c r="J319" s="4"/>
      <c r="K319" s="4"/>
      <c r="L319" s="210" t="str">
        <f t="shared" si="12"/>
        <v>Yes</v>
      </c>
      <c r="M319" s="29"/>
      <c r="N319" s="29"/>
      <c r="O319" s="233" t="str">
        <f>IF(Outcomes!M319="","",IF(AND(Outcomes!M319&lt;='County Names to hide (2)'!$D$2,IF(Outcomes!N319="",'County Names to hide (2)'!$D$2,Outcomes!N319)&gt;='County Names to hide (2)'!$C$2),"Yes","No"))</f>
        <v/>
      </c>
      <c r="P319" s="29"/>
      <c r="Q319" s="29"/>
      <c r="R319" s="29"/>
      <c r="S319" s="29"/>
      <c r="T319" s="206" t="str">
        <f>IF(Outcomes!M319="","",
   IF(AND(Outcomes!N319&lt;&gt;"",Outcomes!N319&lt;'County Names to hide'!$C$2),0,
      ROUND((MIN(IF(Outcomes!N319="", 'County Names to hide'!$D$2, Outcomes!N319),'County Names to hide'!$D$2)-Outcomes!M318)/30,1)))</f>
        <v/>
      </c>
      <c r="U319" s="211" t="str">
        <f>IF(Outcomes!C319="", "", DATEDIF(Outcomes!C319, 'County Names to hide'!$D$2, "m"))</f>
        <v/>
      </c>
      <c r="V319" s="4"/>
      <c r="W319" s="4"/>
      <c r="X319" s="4"/>
      <c r="Y319" s="4"/>
      <c r="Z319" s="4"/>
      <c r="AA319" s="4"/>
      <c r="AB319" s="4"/>
      <c r="AC319" s="4"/>
      <c r="AD319" s="4"/>
      <c r="AE319" s="4"/>
      <c r="AF319" s="4"/>
      <c r="AG319" s="4"/>
      <c r="AH319" s="4"/>
      <c r="AI319" s="4"/>
      <c r="AJ319" s="4"/>
      <c r="AK319" s="4"/>
      <c r="AL319" s="4"/>
      <c r="AM319" s="4"/>
      <c r="AN319" s="4"/>
      <c r="AO319" s="210" t="str">
        <f t="shared" si="13"/>
        <v/>
      </c>
      <c r="AP319" s="210" t="str">
        <f t="shared" si="14"/>
        <v/>
      </c>
      <c r="AQ319" s="4"/>
      <c r="AR319" s="4"/>
      <c r="AS319" s="4"/>
    </row>
    <row r="320" spans="1:45" x14ac:dyDescent="0.35">
      <c r="A320" s="31"/>
      <c r="B320" s="32"/>
      <c r="C320" s="33"/>
      <c r="D320" s="32"/>
      <c r="E320" s="32"/>
      <c r="F320" s="32"/>
      <c r="G320" s="32"/>
      <c r="H320" s="32"/>
      <c r="I320" s="32"/>
      <c r="J320" s="32"/>
      <c r="K320" s="32"/>
      <c r="L320" s="210" t="str">
        <f t="shared" si="12"/>
        <v>Yes</v>
      </c>
      <c r="M320" s="33"/>
      <c r="N320" s="33"/>
      <c r="O320" s="233" t="str">
        <f>IF(Outcomes!M320="","",IF(AND(Outcomes!M320&lt;='County Names to hide (2)'!$D$2,IF(Outcomes!N320="",'County Names to hide (2)'!$D$2,Outcomes!N320)&gt;='County Names to hide (2)'!$C$2),"Yes","No"))</f>
        <v/>
      </c>
      <c r="P320" s="33"/>
      <c r="Q320" s="33"/>
      <c r="R320" s="33"/>
      <c r="S320" s="33"/>
      <c r="T320" s="206" t="str">
        <f>IF(Outcomes!M320="","",
   IF(AND(Outcomes!N320&lt;&gt;"",Outcomes!N320&lt;'County Names to hide'!$C$2),0,
      ROUND((MIN(IF(Outcomes!N320="", 'County Names to hide'!$D$2, Outcomes!N320),'County Names to hide'!$D$2)-Outcomes!M319)/30,1)))</f>
        <v/>
      </c>
      <c r="U320" s="211" t="str">
        <f>IF(Outcomes!C320="", "", DATEDIF(Outcomes!C320, 'County Names to hide'!$D$2, "m"))</f>
        <v/>
      </c>
      <c r="V320" s="32"/>
      <c r="W320" s="32"/>
      <c r="X320" s="32"/>
      <c r="Y320" s="32"/>
      <c r="Z320" s="32"/>
      <c r="AA320" s="32"/>
      <c r="AB320" s="32"/>
      <c r="AC320" s="32"/>
      <c r="AD320" s="32"/>
      <c r="AE320" s="32"/>
      <c r="AF320" s="32"/>
      <c r="AG320" s="32"/>
      <c r="AH320" s="32"/>
      <c r="AI320" s="32"/>
      <c r="AJ320" s="32"/>
      <c r="AK320" s="32"/>
      <c r="AL320" s="32"/>
      <c r="AM320" s="32"/>
      <c r="AN320" s="32"/>
      <c r="AO320" s="210" t="str">
        <f t="shared" si="13"/>
        <v/>
      </c>
      <c r="AP320" s="210" t="str">
        <f t="shared" si="14"/>
        <v/>
      </c>
      <c r="AQ320" s="32"/>
      <c r="AR320" s="32"/>
      <c r="AS320" s="32"/>
    </row>
    <row r="321" spans="1:45" x14ac:dyDescent="0.35">
      <c r="A321" s="28"/>
      <c r="B321" s="4"/>
      <c r="C321" s="29"/>
      <c r="D321" s="4"/>
      <c r="E321" s="4"/>
      <c r="F321" s="4"/>
      <c r="G321" s="4"/>
      <c r="H321" s="4"/>
      <c r="I321" s="4"/>
      <c r="J321" s="4"/>
      <c r="K321" s="4"/>
      <c r="L321" s="210" t="str">
        <f t="shared" si="12"/>
        <v>Yes</v>
      </c>
      <c r="M321" s="29"/>
      <c r="N321" s="29"/>
      <c r="O321" s="233" t="str">
        <f>IF(Outcomes!M321="","",IF(AND(Outcomes!M321&lt;='County Names to hide (2)'!$D$2,IF(Outcomes!N321="",'County Names to hide (2)'!$D$2,Outcomes!N321)&gt;='County Names to hide (2)'!$C$2),"Yes","No"))</f>
        <v/>
      </c>
      <c r="P321" s="29"/>
      <c r="Q321" s="29"/>
      <c r="R321" s="29"/>
      <c r="S321" s="29"/>
      <c r="T321" s="206" t="str">
        <f>IF(Outcomes!M321="","",
   IF(AND(Outcomes!N321&lt;&gt;"",Outcomes!N321&lt;'County Names to hide'!$C$2),0,
      ROUND((MIN(IF(Outcomes!N321="", 'County Names to hide'!$D$2, Outcomes!N321),'County Names to hide'!$D$2)-Outcomes!M320)/30,1)))</f>
        <v/>
      </c>
      <c r="U321" s="211" t="str">
        <f>IF(Outcomes!C321="", "", DATEDIF(Outcomes!C321, 'County Names to hide'!$D$2, "m"))</f>
        <v/>
      </c>
      <c r="V321" s="4"/>
      <c r="W321" s="4"/>
      <c r="X321" s="4"/>
      <c r="Y321" s="4"/>
      <c r="Z321" s="4"/>
      <c r="AA321" s="4"/>
      <c r="AB321" s="4"/>
      <c r="AC321" s="4"/>
      <c r="AD321" s="4"/>
      <c r="AE321" s="4"/>
      <c r="AF321" s="4"/>
      <c r="AG321" s="4"/>
      <c r="AH321" s="4"/>
      <c r="AI321" s="4"/>
      <c r="AJ321" s="4"/>
      <c r="AK321" s="4"/>
      <c r="AL321" s="4"/>
      <c r="AM321" s="4"/>
      <c r="AN321" s="4"/>
      <c r="AO321" s="210" t="str">
        <f t="shared" si="13"/>
        <v/>
      </c>
      <c r="AP321" s="210" t="str">
        <f t="shared" si="14"/>
        <v/>
      </c>
      <c r="AQ321" s="4"/>
      <c r="AR321" s="4"/>
      <c r="AS321" s="4"/>
    </row>
    <row r="322" spans="1:45" x14ac:dyDescent="0.35">
      <c r="A322" s="31"/>
      <c r="B322" s="32"/>
      <c r="C322" s="33"/>
      <c r="D322" s="32"/>
      <c r="E322" s="32"/>
      <c r="F322" s="32"/>
      <c r="G322" s="32"/>
      <c r="H322" s="32"/>
      <c r="I322" s="32"/>
      <c r="J322" s="32"/>
      <c r="K322" s="32"/>
      <c r="L322" s="210" t="str">
        <f t="shared" si="12"/>
        <v>Yes</v>
      </c>
      <c r="M322" s="33"/>
      <c r="N322" s="33"/>
      <c r="O322" s="233" t="str">
        <f>IF(Outcomes!M322="","",IF(AND(Outcomes!M322&lt;='County Names to hide (2)'!$D$2,IF(Outcomes!N322="",'County Names to hide (2)'!$D$2,Outcomes!N322)&gt;='County Names to hide (2)'!$C$2),"Yes","No"))</f>
        <v/>
      </c>
      <c r="P322" s="33"/>
      <c r="Q322" s="33"/>
      <c r="R322" s="33"/>
      <c r="S322" s="33"/>
      <c r="T322" s="206" t="str">
        <f>IF(Outcomes!M322="","",
   IF(AND(Outcomes!N322&lt;&gt;"",Outcomes!N322&lt;'County Names to hide'!$C$2),0,
      ROUND((MIN(IF(Outcomes!N322="", 'County Names to hide'!$D$2, Outcomes!N322),'County Names to hide'!$D$2)-Outcomes!M321)/30,1)))</f>
        <v/>
      </c>
      <c r="U322" s="211" t="str">
        <f>IF(Outcomes!C322="", "", DATEDIF(Outcomes!C322, 'County Names to hide'!$D$2, "m"))</f>
        <v/>
      </c>
      <c r="V322" s="32"/>
      <c r="W322" s="32"/>
      <c r="X322" s="32"/>
      <c r="Y322" s="32"/>
      <c r="Z322" s="32"/>
      <c r="AA322" s="32"/>
      <c r="AB322" s="32"/>
      <c r="AC322" s="32"/>
      <c r="AD322" s="32"/>
      <c r="AE322" s="32"/>
      <c r="AF322" s="32"/>
      <c r="AG322" s="32"/>
      <c r="AH322" s="32"/>
      <c r="AI322" s="32"/>
      <c r="AJ322" s="32"/>
      <c r="AK322" s="32"/>
      <c r="AL322" s="32"/>
      <c r="AM322" s="32"/>
      <c r="AN322" s="32"/>
      <c r="AO322" s="210" t="str">
        <f t="shared" si="13"/>
        <v/>
      </c>
      <c r="AP322" s="210" t="str">
        <f t="shared" si="14"/>
        <v/>
      </c>
      <c r="AQ322" s="32"/>
      <c r="AR322" s="32"/>
      <c r="AS322" s="32"/>
    </row>
    <row r="323" spans="1:45" x14ac:dyDescent="0.35">
      <c r="A323" s="28"/>
      <c r="B323" s="4"/>
      <c r="C323" s="29"/>
      <c r="D323" s="4"/>
      <c r="E323" s="4"/>
      <c r="F323" s="4"/>
      <c r="G323" s="4"/>
      <c r="H323" s="4"/>
      <c r="I323" s="4"/>
      <c r="J323" s="4"/>
      <c r="K323" s="4"/>
      <c r="L323" s="210" t="str">
        <f t="shared" si="12"/>
        <v>Yes</v>
      </c>
      <c r="M323" s="29"/>
      <c r="N323" s="29"/>
      <c r="O323" s="233" t="str">
        <f>IF(Outcomes!M323="","",IF(AND(Outcomes!M323&lt;='County Names to hide (2)'!$D$2,IF(Outcomes!N323="",'County Names to hide (2)'!$D$2,Outcomes!N323)&gt;='County Names to hide (2)'!$C$2),"Yes","No"))</f>
        <v/>
      </c>
      <c r="P323" s="29"/>
      <c r="Q323" s="29"/>
      <c r="R323" s="29"/>
      <c r="S323" s="29"/>
      <c r="T323" s="206" t="str">
        <f>IF(Outcomes!M323="","",
   IF(AND(Outcomes!N323&lt;&gt;"",Outcomes!N323&lt;'County Names to hide'!$C$2),0,
      ROUND((MIN(IF(Outcomes!N323="", 'County Names to hide'!$D$2, Outcomes!N323),'County Names to hide'!$D$2)-Outcomes!M322)/30,1)))</f>
        <v/>
      </c>
      <c r="U323" s="211" t="str">
        <f>IF(Outcomes!C323="", "", DATEDIF(Outcomes!C323, 'County Names to hide'!$D$2, "m"))</f>
        <v/>
      </c>
      <c r="V323" s="4"/>
      <c r="W323" s="4"/>
      <c r="X323" s="4"/>
      <c r="Y323" s="4"/>
      <c r="Z323" s="4"/>
      <c r="AA323" s="4"/>
      <c r="AB323" s="4"/>
      <c r="AC323" s="4"/>
      <c r="AD323" s="4"/>
      <c r="AE323" s="4"/>
      <c r="AF323" s="4"/>
      <c r="AG323" s="4"/>
      <c r="AH323" s="4"/>
      <c r="AI323" s="4"/>
      <c r="AJ323" s="4"/>
      <c r="AK323" s="4"/>
      <c r="AL323" s="4"/>
      <c r="AM323" s="4"/>
      <c r="AN323" s="4"/>
      <c r="AO323" s="210" t="str">
        <f t="shared" si="13"/>
        <v/>
      </c>
      <c r="AP323" s="210" t="str">
        <f t="shared" si="14"/>
        <v/>
      </c>
      <c r="AQ323" s="4"/>
      <c r="AR323" s="4"/>
      <c r="AS323" s="4"/>
    </row>
    <row r="324" spans="1:45" x14ac:dyDescent="0.35">
      <c r="A324" s="31"/>
      <c r="B324" s="32"/>
      <c r="C324" s="33"/>
      <c r="D324" s="32"/>
      <c r="E324" s="32"/>
      <c r="F324" s="32"/>
      <c r="G324" s="32"/>
      <c r="H324" s="32"/>
      <c r="I324" s="32"/>
      <c r="J324" s="32"/>
      <c r="K324" s="32"/>
      <c r="L324" s="210" t="str">
        <f t="shared" si="12"/>
        <v>Yes</v>
      </c>
      <c r="M324" s="33"/>
      <c r="N324" s="33"/>
      <c r="O324" s="233" t="str">
        <f>IF(Outcomes!M324="","",IF(AND(Outcomes!M324&lt;='County Names to hide (2)'!$D$2,IF(Outcomes!N324="",'County Names to hide (2)'!$D$2,Outcomes!N324)&gt;='County Names to hide (2)'!$C$2),"Yes","No"))</f>
        <v/>
      </c>
      <c r="P324" s="33"/>
      <c r="Q324" s="33"/>
      <c r="R324" s="33"/>
      <c r="S324" s="33"/>
      <c r="T324" s="206" t="str">
        <f>IF(Outcomes!M324="","",
   IF(AND(Outcomes!N324&lt;&gt;"",Outcomes!N324&lt;'County Names to hide'!$C$2),0,
      ROUND((MIN(IF(Outcomes!N324="", 'County Names to hide'!$D$2, Outcomes!N324),'County Names to hide'!$D$2)-Outcomes!M323)/30,1)))</f>
        <v/>
      </c>
      <c r="U324" s="211" t="str">
        <f>IF(Outcomes!C324="", "", DATEDIF(Outcomes!C324, 'County Names to hide'!$D$2, "m"))</f>
        <v/>
      </c>
      <c r="V324" s="32"/>
      <c r="W324" s="32"/>
      <c r="X324" s="32"/>
      <c r="Y324" s="32"/>
      <c r="Z324" s="32"/>
      <c r="AA324" s="32"/>
      <c r="AB324" s="32"/>
      <c r="AC324" s="32"/>
      <c r="AD324" s="32"/>
      <c r="AE324" s="32"/>
      <c r="AF324" s="32"/>
      <c r="AG324" s="32"/>
      <c r="AH324" s="32"/>
      <c r="AI324" s="32"/>
      <c r="AJ324" s="32"/>
      <c r="AK324" s="32"/>
      <c r="AL324" s="32"/>
      <c r="AM324" s="32"/>
      <c r="AN324" s="32"/>
      <c r="AO324" s="210" t="str">
        <f t="shared" si="13"/>
        <v/>
      </c>
      <c r="AP324" s="210" t="str">
        <f t="shared" si="14"/>
        <v/>
      </c>
      <c r="AQ324" s="32"/>
      <c r="AR324" s="32"/>
      <c r="AS324" s="32"/>
    </row>
    <row r="325" spans="1:45" x14ac:dyDescent="0.35">
      <c r="A325" s="28"/>
      <c r="B325" s="4"/>
      <c r="C325" s="29"/>
      <c r="D325" s="4"/>
      <c r="E325" s="4"/>
      <c r="F325" s="4"/>
      <c r="G325" s="4"/>
      <c r="H325" s="4"/>
      <c r="I325" s="4"/>
      <c r="J325" s="4"/>
      <c r="K325" s="4"/>
      <c r="L325" s="210" t="str">
        <f t="shared" si="12"/>
        <v>Yes</v>
      </c>
      <c r="M325" s="29"/>
      <c r="N325" s="29"/>
      <c r="O325" s="233" t="str">
        <f>IF(Outcomes!M325="","",IF(AND(Outcomes!M325&lt;='County Names to hide (2)'!$D$2,IF(Outcomes!N325="",'County Names to hide (2)'!$D$2,Outcomes!N325)&gt;='County Names to hide (2)'!$C$2),"Yes","No"))</f>
        <v/>
      </c>
      <c r="P325" s="29"/>
      <c r="Q325" s="29"/>
      <c r="R325" s="29"/>
      <c r="S325" s="29"/>
      <c r="T325" s="206" t="str">
        <f>IF(Outcomes!M325="","",
   IF(AND(Outcomes!N325&lt;&gt;"",Outcomes!N325&lt;'County Names to hide'!$C$2),0,
      ROUND((MIN(IF(Outcomes!N325="", 'County Names to hide'!$D$2, Outcomes!N325),'County Names to hide'!$D$2)-Outcomes!M324)/30,1)))</f>
        <v/>
      </c>
      <c r="U325" s="211" t="str">
        <f>IF(Outcomes!C325="", "", DATEDIF(Outcomes!C325, 'County Names to hide'!$D$2, "m"))</f>
        <v/>
      </c>
      <c r="V325" s="4"/>
      <c r="W325" s="4"/>
      <c r="X325" s="4"/>
      <c r="Y325" s="4"/>
      <c r="Z325" s="4"/>
      <c r="AA325" s="4"/>
      <c r="AB325" s="4"/>
      <c r="AC325" s="4"/>
      <c r="AD325" s="4"/>
      <c r="AE325" s="4"/>
      <c r="AF325" s="4"/>
      <c r="AG325" s="4"/>
      <c r="AH325" s="4"/>
      <c r="AI325" s="4"/>
      <c r="AJ325" s="4"/>
      <c r="AK325" s="4"/>
      <c r="AL325" s="4"/>
      <c r="AM325" s="4"/>
      <c r="AN325" s="4"/>
      <c r="AO325" s="210" t="str">
        <f t="shared" si="13"/>
        <v/>
      </c>
      <c r="AP325" s="210" t="str">
        <f t="shared" si="14"/>
        <v/>
      </c>
      <c r="AQ325" s="4"/>
      <c r="AR325" s="4"/>
      <c r="AS325" s="4"/>
    </row>
    <row r="326" spans="1:45" x14ac:dyDescent="0.35">
      <c r="A326" s="31"/>
      <c r="B326" s="32"/>
      <c r="C326" s="33"/>
      <c r="D326" s="32"/>
      <c r="E326" s="32"/>
      <c r="F326" s="32"/>
      <c r="G326" s="32"/>
      <c r="H326" s="32"/>
      <c r="I326" s="32"/>
      <c r="J326" s="32"/>
      <c r="K326" s="32"/>
      <c r="L326" s="210" t="str">
        <f t="shared" ref="L326:L389" si="15">IF(COUNTIF(F326:K326, "Yes")&gt;0, "No", "Yes")</f>
        <v>Yes</v>
      </c>
      <c r="M326" s="33"/>
      <c r="N326" s="33"/>
      <c r="O326" s="233" t="str">
        <f>IF(Outcomes!M326="","",IF(AND(Outcomes!M326&lt;='County Names to hide (2)'!$D$2,IF(Outcomes!N326="",'County Names to hide (2)'!$D$2,Outcomes!N326)&gt;='County Names to hide (2)'!$C$2),"Yes","No"))</f>
        <v/>
      </c>
      <c r="P326" s="33"/>
      <c r="Q326" s="33"/>
      <c r="R326" s="33"/>
      <c r="S326" s="33"/>
      <c r="T326" s="206" t="str">
        <f>IF(Outcomes!M326="","",
   IF(AND(Outcomes!N326&lt;&gt;"",Outcomes!N326&lt;'County Names to hide'!$C$2),0,
      ROUND((MIN(IF(Outcomes!N326="", 'County Names to hide'!$D$2, Outcomes!N326),'County Names to hide'!$D$2)-Outcomes!M325)/30,1)))</f>
        <v/>
      </c>
      <c r="U326" s="211" t="str">
        <f>IF(Outcomes!C326="", "", DATEDIF(Outcomes!C326, 'County Names to hide'!$D$2, "m"))</f>
        <v/>
      </c>
      <c r="V326" s="32"/>
      <c r="W326" s="32"/>
      <c r="X326" s="32"/>
      <c r="Y326" s="32"/>
      <c r="Z326" s="32"/>
      <c r="AA326" s="32"/>
      <c r="AB326" s="32"/>
      <c r="AC326" s="32"/>
      <c r="AD326" s="32"/>
      <c r="AE326" s="32"/>
      <c r="AF326" s="32"/>
      <c r="AG326" s="32"/>
      <c r="AH326" s="32"/>
      <c r="AI326" s="32"/>
      <c r="AJ326" s="32"/>
      <c r="AK326" s="32"/>
      <c r="AL326" s="32"/>
      <c r="AM326" s="32"/>
      <c r="AN326" s="32"/>
      <c r="AO326" s="210" t="str">
        <f t="shared" ref="AO326:AO389" si="16">IF(U326="", "",
 IF(U326&lt;=4, "",
  _xlfn.LET(
   _xlpm.missing, _xlfn.TEXTJOIN(", ", TRUE,
     IF(U326&gt;=5, IF(AC326&lt;&gt;"Yes", "Missing 4mo", ""), ""),
     IF(U326&gt;=12, IF(AF326&lt;&gt;"Yes", "Missing 10mo", ""), ""),
     IF(U326&gt;=19, IF(AI326&lt;&gt;"Yes", "Missing 18mo", ""), ""),
     IF(U326&gt;=25, IF(AL322&lt;&gt;"Yes", "Missing 24mo", ""), "")
   ),
   IF(_xlpm.missing="", "Up to Date", _xlpm.missing)
  )
 )
)</f>
        <v/>
      </c>
      <c r="AP326" s="210" t="str">
        <f t="shared" ref="AP326:AP389" si="17">IF(T326="", "", IF(T326&gt;=3, "yes", "no"))</f>
        <v/>
      </c>
      <c r="AQ326" s="32"/>
      <c r="AR326" s="32"/>
      <c r="AS326" s="32"/>
    </row>
    <row r="327" spans="1:45" x14ac:dyDescent="0.35">
      <c r="A327" s="28"/>
      <c r="B327" s="4"/>
      <c r="C327" s="29"/>
      <c r="D327" s="4"/>
      <c r="E327" s="4"/>
      <c r="F327" s="4"/>
      <c r="G327" s="4"/>
      <c r="H327" s="4"/>
      <c r="I327" s="4"/>
      <c r="J327" s="4"/>
      <c r="K327" s="4"/>
      <c r="L327" s="210" t="str">
        <f t="shared" si="15"/>
        <v>Yes</v>
      </c>
      <c r="M327" s="29"/>
      <c r="N327" s="29"/>
      <c r="O327" s="233" t="str">
        <f>IF(Outcomes!M327="","",IF(AND(Outcomes!M327&lt;='County Names to hide (2)'!$D$2,IF(Outcomes!N327="",'County Names to hide (2)'!$D$2,Outcomes!N327)&gt;='County Names to hide (2)'!$C$2),"Yes","No"))</f>
        <v/>
      </c>
      <c r="P327" s="29"/>
      <c r="Q327" s="29"/>
      <c r="R327" s="29"/>
      <c r="S327" s="29"/>
      <c r="T327" s="206" t="str">
        <f>IF(Outcomes!M327="","",
   IF(AND(Outcomes!N327&lt;&gt;"",Outcomes!N327&lt;'County Names to hide'!$C$2),0,
      ROUND((MIN(IF(Outcomes!N327="", 'County Names to hide'!$D$2, Outcomes!N327),'County Names to hide'!$D$2)-Outcomes!M326)/30,1)))</f>
        <v/>
      </c>
      <c r="U327" s="211" t="str">
        <f>IF(Outcomes!C327="", "", DATEDIF(Outcomes!C327, 'County Names to hide'!$D$2, "m"))</f>
        <v/>
      </c>
      <c r="V327" s="4"/>
      <c r="W327" s="4"/>
      <c r="X327" s="4"/>
      <c r="Y327" s="4"/>
      <c r="Z327" s="4"/>
      <c r="AA327" s="4"/>
      <c r="AB327" s="4"/>
      <c r="AC327" s="4"/>
      <c r="AD327" s="4"/>
      <c r="AE327" s="4"/>
      <c r="AF327" s="4"/>
      <c r="AG327" s="4"/>
      <c r="AH327" s="4"/>
      <c r="AI327" s="4"/>
      <c r="AJ327" s="4"/>
      <c r="AK327" s="4"/>
      <c r="AL327" s="4"/>
      <c r="AM327" s="4"/>
      <c r="AN327" s="4"/>
      <c r="AO327" s="210" t="str">
        <f t="shared" si="16"/>
        <v/>
      </c>
      <c r="AP327" s="210" t="str">
        <f t="shared" si="17"/>
        <v/>
      </c>
      <c r="AQ327" s="4"/>
      <c r="AR327" s="4"/>
      <c r="AS327" s="4"/>
    </row>
    <row r="328" spans="1:45" x14ac:dyDescent="0.35">
      <c r="A328" s="31"/>
      <c r="B328" s="32"/>
      <c r="C328" s="33"/>
      <c r="D328" s="32"/>
      <c r="E328" s="32"/>
      <c r="F328" s="32"/>
      <c r="G328" s="32"/>
      <c r="H328" s="32"/>
      <c r="I328" s="32"/>
      <c r="J328" s="32"/>
      <c r="K328" s="32"/>
      <c r="L328" s="210" t="str">
        <f t="shared" si="15"/>
        <v>Yes</v>
      </c>
      <c r="M328" s="33"/>
      <c r="N328" s="33"/>
      <c r="O328" s="233" t="str">
        <f>IF(Outcomes!M328="","",IF(AND(Outcomes!M328&lt;='County Names to hide (2)'!$D$2,IF(Outcomes!N328="",'County Names to hide (2)'!$D$2,Outcomes!N328)&gt;='County Names to hide (2)'!$C$2),"Yes","No"))</f>
        <v/>
      </c>
      <c r="P328" s="33"/>
      <c r="Q328" s="33"/>
      <c r="R328" s="33"/>
      <c r="S328" s="33"/>
      <c r="T328" s="206" t="str">
        <f>IF(Outcomes!M328="","",
   IF(AND(Outcomes!N328&lt;&gt;"",Outcomes!N328&lt;'County Names to hide'!$C$2),0,
      ROUND((MIN(IF(Outcomes!N328="", 'County Names to hide'!$D$2, Outcomes!N328),'County Names to hide'!$D$2)-Outcomes!M327)/30,1)))</f>
        <v/>
      </c>
      <c r="U328" s="211" t="str">
        <f>IF(Outcomes!C328="", "", DATEDIF(Outcomes!C328, 'County Names to hide'!$D$2, "m"))</f>
        <v/>
      </c>
      <c r="V328" s="32"/>
      <c r="W328" s="32"/>
      <c r="X328" s="32"/>
      <c r="Y328" s="32"/>
      <c r="Z328" s="32"/>
      <c r="AA328" s="32"/>
      <c r="AB328" s="32"/>
      <c r="AC328" s="32"/>
      <c r="AD328" s="32"/>
      <c r="AE328" s="32"/>
      <c r="AF328" s="32"/>
      <c r="AG328" s="32"/>
      <c r="AH328" s="32"/>
      <c r="AI328" s="32"/>
      <c r="AJ328" s="32"/>
      <c r="AK328" s="32"/>
      <c r="AL328" s="32"/>
      <c r="AM328" s="32"/>
      <c r="AN328" s="32"/>
      <c r="AO328" s="210" t="str">
        <f t="shared" si="16"/>
        <v/>
      </c>
      <c r="AP328" s="210" t="str">
        <f t="shared" si="17"/>
        <v/>
      </c>
      <c r="AQ328" s="32"/>
      <c r="AR328" s="32"/>
      <c r="AS328" s="32"/>
    </row>
    <row r="329" spans="1:45" x14ac:dyDescent="0.35">
      <c r="A329" s="28"/>
      <c r="B329" s="4"/>
      <c r="C329" s="29"/>
      <c r="D329" s="4"/>
      <c r="E329" s="4"/>
      <c r="F329" s="4"/>
      <c r="G329" s="4"/>
      <c r="H329" s="4"/>
      <c r="I329" s="4"/>
      <c r="J329" s="4"/>
      <c r="K329" s="4"/>
      <c r="L329" s="210" t="str">
        <f t="shared" si="15"/>
        <v>Yes</v>
      </c>
      <c r="M329" s="29"/>
      <c r="N329" s="29"/>
      <c r="O329" s="233" t="str">
        <f>IF(Outcomes!M329="","",IF(AND(Outcomes!M329&lt;='County Names to hide (2)'!$D$2,IF(Outcomes!N329="",'County Names to hide (2)'!$D$2,Outcomes!N329)&gt;='County Names to hide (2)'!$C$2),"Yes","No"))</f>
        <v/>
      </c>
      <c r="P329" s="29"/>
      <c r="Q329" s="29"/>
      <c r="R329" s="29"/>
      <c r="S329" s="29"/>
      <c r="T329" s="206" t="str">
        <f>IF(Outcomes!M329="","",
   IF(AND(Outcomes!N329&lt;&gt;"",Outcomes!N329&lt;'County Names to hide'!$C$2),0,
      ROUND((MIN(IF(Outcomes!N329="", 'County Names to hide'!$D$2, Outcomes!N329),'County Names to hide'!$D$2)-Outcomes!M328)/30,1)))</f>
        <v/>
      </c>
      <c r="U329" s="211" t="str">
        <f>IF(Outcomes!C329="", "", DATEDIF(Outcomes!C329, 'County Names to hide'!$D$2, "m"))</f>
        <v/>
      </c>
      <c r="V329" s="4"/>
      <c r="W329" s="4"/>
      <c r="X329" s="4"/>
      <c r="Y329" s="4"/>
      <c r="Z329" s="4"/>
      <c r="AA329" s="4"/>
      <c r="AB329" s="4"/>
      <c r="AC329" s="4"/>
      <c r="AD329" s="4"/>
      <c r="AE329" s="4"/>
      <c r="AF329" s="4"/>
      <c r="AG329" s="4"/>
      <c r="AH329" s="4"/>
      <c r="AI329" s="4"/>
      <c r="AJ329" s="4"/>
      <c r="AK329" s="4"/>
      <c r="AL329" s="4"/>
      <c r="AM329" s="4"/>
      <c r="AN329" s="4"/>
      <c r="AO329" s="210" t="str">
        <f t="shared" si="16"/>
        <v/>
      </c>
      <c r="AP329" s="210" t="str">
        <f t="shared" si="17"/>
        <v/>
      </c>
      <c r="AQ329" s="4"/>
      <c r="AR329" s="4"/>
      <c r="AS329" s="4"/>
    </row>
    <row r="330" spans="1:45" x14ac:dyDescent="0.35">
      <c r="A330" s="31"/>
      <c r="B330" s="32"/>
      <c r="C330" s="33"/>
      <c r="D330" s="32"/>
      <c r="E330" s="32"/>
      <c r="F330" s="32"/>
      <c r="G330" s="32"/>
      <c r="H330" s="32"/>
      <c r="I330" s="32"/>
      <c r="J330" s="32"/>
      <c r="K330" s="32"/>
      <c r="L330" s="210" t="str">
        <f t="shared" si="15"/>
        <v>Yes</v>
      </c>
      <c r="M330" s="33"/>
      <c r="N330" s="33"/>
      <c r="O330" s="233" t="str">
        <f>IF(Outcomes!M330="","",IF(AND(Outcomes!M330&lt;='County Names to hide (2)'!$D$2,IF(Outcomes!N330="",'County Names to hide (2)'!$D$2,Outcomes!N330)&gt;='County Names to hide (2)'!$C$2),"Yes","No"))</f>
        <v/>
      </c>
      <c r="P330" s="33"/>
      <c r="Q330" s="33"/>
      <c r="R330" s="33"/>
      <c r="S330" s="33"/>
      <c r="T330" s="206" t="str">
        <f>IF(Outcomes!M330="","",
   IF(AND(Outcomes!N330&lt;&gt;"",Outcomes!N330&lt;'County Names to hide'!$C$2),0,
      ROUND((MIN(IF(Outcomes!N330="", 'County Names to hide'!$D$2, Outcomes!N330),'County Names to hide'!$D$2)-Outcomes!M329)/30,1)))</f>
        <v/>
      </c>
      <c r="U330" s="211" t="str">
        <f>IF(Outcomes!C330="", "", DATEDIF(Outcomes!C330, 'County Names to hide'!$D$2, "m"))</f>
        <v/>
      </c>
      <c r="V330" s="32"/>
      <c r="W330" s="32"/>
      <c r="X330" s="32"/>
      <c r="Y330" s="32"/>
      <c r="Z330" s="32"/>
      <c r="AA330" s="32"/>
      <c r="AB330" s="32"/>
      <c r="AC330" s="32"/>
      <c r="AD330" s="32"/>
      <c r="AE330" s="32"/>
      <c r="AF330" s="32"/>
      <c r="AG330" s="32"/>
      <c r="AH330" s="32"/>
      <c r="AI330" s="32"/>
      <c r="AJ330" s="32"/>
      <c r="AK330" s="32"/>
      <c r="AL330" s="32"/>
      <c r="AM330" s="32"/>
      <c r="AN330" s="32"/>
      <c r="AO330" s="210" t="str">
        <f t="shared" si="16"/>
        <v/>
      </c>
      <c r="AP330" s="210" t="str">
        <f t="shared" si="17"/>
        <v/>
      </c>
      <c r="AQ330" s="32"/>
      <c r="AR330" s="32"/>
      <c r="AS330" s="32"/>
    </row>
    <row r="331" spans="1:45" x14ac:dyDescent="0.35">
      <c r="A331" s="28"/>
      <c r="B331" s="4"/>
      <c r="C331" s="29"/>
      <c r="D331" s="4"/>
      <c r="E331" s="4"/>
      <c r="F331" s="4"/>
      <c r="G331" s="4"/>
      <c r="H331" s="4"/>
      <c r="I331" s="4"/>
      <c r="J331" s="4"/>
      <c r="K331" s="4"/>
      <c r="L331" s="210" t="str">
        <f t="shared" si="15"/>
        <v>Yes</v>
      </c>
      <c r="M331" s="29"/>
      <c r="N331" s="29"/>
      <c r="O331" s="233" t="str">
        <f>IF(Outcomes!M331="","",IF(AND(Outcomes!M331&lt;='County Names to hide (2)'!$D$2,IF(Outcomes!N331="",'County Names to hide (2)'!$D$2,Outcomes!N331)&gt;='County Names to hide (2)'!$C$2),"Yes","No"))</f>
        <v/>
      </c>
      <c r="P331" s="29"/>
      <c r="Q331" s="29"/>
      <c r="R331" s="29"/>
      <c r="S331" s="29"/>
      <c r="T331" s="206" t="str">
        <f>IF(Outcomes!M331="","",
   IF(AND(Outcomes!N331&lt;&gt;"",Outcomes!N331&lt;'County Names to hide'!$C$2),0,
      ROUND((MIN(IF(Outcomes!N331="", 'County Names to hide'!$D$2, Outcomes!N331),'County Names to hide'!$D$2)-Outcomes!M330)/30,1)))</f>
        <v/>
      </c>
      <c r="U331" s="211" t="str">
        <f>IF(Outcomes!C331="", "", DATEDIF(Outcomes!C331, 'County Names to hide'!$D$2, "m"))</f>
        <v/>
      </c>
      <c r="V331" s="4"/>
      <c r="W331" s="4"/>
      <c r="X331" s="4"/>
      <c r="Y331" s="4"/>
      <c r="Z331" s="4"/>
      <c r="AA331" s="4"/>
      <c r="AB331" s="4"/>
      <c r="AC331" s="4"/>
      <c r="AD331" s="4"/>
      <c r="AE331" s="4"/>
      <c r="AF331" s="4"/>
      <c r="AG331" s="4"/>
      <c r="AH331" s="4"/>
      <c r="AI331" s="4"/>
      <c r="AJ331" s="4"/>
      <c r="AK331" s="4"/>
      <c r="AL331" s="4"/>
      <c r="AM331" s="4"/>
      <c r="AN331" s="4"/>
      <c r="AO331" s="210" t="str">
        <f t="shared" si="16"/>
        <v/>
      </c>
      <c r="AP331" s="210" t="str">
        <f t="shared" si="17"/>
        <v/>
      </c>
      <c r="AQ331" s="4"/>
      <c r="AR331" s="4"/>
      <c r="AS331" s="4"/>
    </row>
    <row r="332" spans="1:45" x14ac:dyDescent="0.35">
      <c r="A332" s="31"/>
      <c r="B332" s="32"/>
      <c r="C332" s="33"/>
      <c r="D332" s="32"/>
      <c r="E332" s="32"/>
      <c r="F332" s="32"/>
      <c r="G332" s="32"/>
      <c r="H332" s="32"/>
      <c r="I332" s="32"/>
      <c r="J332" s="32"/>
      <c r="K332" s="32"/>
      <c r="L332" s="210" t="str">
        <f t="shared" si="15"/>
        <v>Yes</v>
      </c>
      <c r="M332" s="33"/>
      <c r="N332" s="33"/>
      <c r="O332" s="233" t="str">
        <f>IF(Outcomes!M332="","",IF(AND(Outcomes!M332&lt;='County Names to hide (2)'!$D$2,IF(Outcomes!N332="",'County Names to hide (2)'!$D$2,Outcomes!N332)&gt;='County Names to hide (2)'!$C$2),"Yes","No"))</f>
        <v/>
      </c>
      <c r="P332" s="33"/>
      <c r="Q332" s="33"/>
      <c r="R332" s="33"/>
      <c r="S332" s="33"/>
      <c r="T332" s="206" t="str">
        <f>IF(Outcomes!M332="","",
   IF(AND(Outcomes!N332&lt;&gt;"",Outcomes!N332&lt;'County Names to hide'!$C$2),0,
      ROUND((MIN(IF(Outcomes!N332="", 'County Names to hide'!$D$2, Outcomes!N332),'County Names to hide'!$D$2)-Outcomes!M331)/30,1)))</f>
        <v/>
      </c>
      <c r="U332" s="211" t="str">
        <f>IF(Outcomes!C332="", "", DATEDIF(Outcomes!C332, 'County Names to hide'!$D$2, "m"))</f>
        <v/>
      </c>
      <c r="V332" s="32"/>
      <c r="W332" s="32"/>
      <c r="X332" s="32"/>
      <c r="Y332" s="32"/>
      <c r="Z332" s="32"/>
      <c r="AA332" s="32"/>
      <c r="AB332" s="32"/>
      <c r="AC332" s="32"/>
      <c r="AD332" s="32"/>
      <c r="AE332" s="32"/>
      <c r="AF332" s="32"/>
      <c r="AG332" s="32"/>
      <c r="AH332" s="32"/>
      <c r="AI332" s="32"/>
      <c r="AJ332" s="32"/>
      <c r="AK332" s="32"/>
      <c r="AL332" s="32"/>
      <c r="AM332" s="32"/>
      <c r="AN332" s="32"/>
      <c r="AO332" s="210" t="str">
        <f t="shared" si="16"/>
        <v/>
      </c>
      <c r="AP332" s="210" t="str">
        <f t="shared" si="17"/>
        <v/>
      </c>
      <c r="AQ332" s="32"/>
      <c r="AR332" s="32"/>
      <c r="AS332" s="32"/>
    </row>
    <row r="333" spans="1:45" x14ac:dyDescent="0.35">
      <c r="A333" s="28"/>
      <c r="B333" s="4"/>
      <c r="C333" s="29"/>
      <c r="D333" s="4"/>
      <c r="E333" s="4"/>
      <c r="F333" s="4"/>
      <c r="G333" s="4"/>
      <c r="H333" s="4"/>
      <c r="I333" s="4"/>
      <c r="J333" s="4"/>
      <c r="K333" s="4"/>
      <c r="L333" s="210" t="str">
        <f t="shared" si="15"/>
        <v>Yes</v>
      </c>
      <c r="M333" s="29"/>
      <c r="N333" s="29"/>
      <c r="O333" s="233" t="str">
        <f>IF(Outcomes!M333="","",IF(AND(Outcomes!M333&lt;='County Names to hide (2)'!$D$2,IF(Outcomes!N333="",'County Names to hide (2)'!$D$2,Outcomes!N333)&gt;='County Names to hide (2)'!$C$2),"Yes","No"))</f>
        <v/>
      </c>
      <c r="P333" s="29"/>
      <c r="Q333" s="29"/>
      <c r="R333" s="29"/>
      <c r="S333" s="29"/>
      <c r="T333" s="206" t="str">
        <f>IF(Outcomes!M333="","",
   IF(AND(Outcomes!N333&lt;&gt;"",Outcomes!N333&lt;'County Names to hide'!$C$2),0,
      ROUND((MIN(IF(Outcomes!N333="", 'County Names to hide'!$D$2, Outcomes!N333),'County Names to hide'!$D$2)-Outcomes!M332)/30,1)))</f>
        <v/>
      </c>
      <c r="U333" s="211" t="str">
        <f>IF(Outcomes!C333="", "", DATEDIF(Outcomes!C333, 'County Names to hide'!$D$2, "m"))</f>
        <v/>
      </c>
      <c r="V333" s="4"/>
      <c r="W333" s="4"/>
      <c r="X333" s="4"/>
      <c r="Y333" s="4"/>
      <c r="Z333" s="4"/>
      <c r="AA333" s="4"/>
      <c r="AB333" s="4"/>
      <c r="AC333" s="4"/>
      <c r="AD333" s="4"/>
      <c r="AE333" s="4"/>
      <c r="AF333" s="4"/>
      <c r="AG333" s="4"/>
      <c r="AH333" s="4"/>
      <c r="AI333" s="4"/>
      <c r="AJ333" s="4"/>
      <c r="AK333" s="4"/>
      <c r="AL333" s="4"/>
      <c r="AM333" s="4"/>
      <c r="AN333" s="4"/>
      <c r="AO333" s="210" t="str">
        <f t="shared" si="16"/>
        <v/>
      </c>
      <c r="AP333" s="210" t="str">
        <f t="shared" si="17"/>
        <v/>
      </c>
      <c r="AQ333" s="4"/>
      <c r="AR333" s="4"/>
      <c r="AS333" s="4"/>
    </row>
    <row r="334" spans="1:45" x14ac:dyDescent="0.35">
      <c r="A334" s="31"/>
      <c r="B334" s="32"/>
      <c r="C334" s="33"/>
      <c r="D334" s="32"/>
      <c r="E334" s="32"/>
      <c r="F334" s="32"/>
      <c r="G334" s="32"/>
      <c r="H334" s="32"/>
      <c r="I334" s="32"/>
      <c r="J334" s="32"/>
      <c r="K334" s="32"/>
      <c r="L334" s="210" t="str">
        <f t="shared" si="15"/>
        <v>Yes</v>
      </c>
      <c r="M334" s="33"/>
      <c r="N334" s="33"/>
      <c r="O334" s="233" t="str">
        <f>IF(Outcomes!M334="","",IF(AND(Outcomes!M334&lt;='County Names to hide (2)'!$D$2,IF(Outcomes!N334="",'County Names to hide (2)'!$D$2,Outcomes!N334)&gt;='County Names to hide (2)'!$C$2),"Yes","No"))</f>
        <v/>
      </c>
      <c r="P334" s="33"/>
      <c r="Q334" s="33"/>
      <c r="R334" s="33"/>
      <c r="S334" s="33"/>
      <c r="T334" s="206" t="str">
        <f>IF(Outcomes!M334="","",
   IF(AND(Outcomes!N334&lt;&gt;"",Outcomes!N334&lt;'County Names to hide'!$C$2),0,
      ROUND((MIN(IF(Outcomes!N334="", 'County Names to hide'!$D$2, Outcomes!N334),'County Names to hide'!$D$2)-Outcomes!M333)/30,1)))</f>
        <v/>
      </c>
      <c r="U334" s="211" t="str">
        <f>IF(Outcomes!C334="", "", DATEDIF(Outcomes!C334, 'County Names to hide'!$D$2, "m"))</f>
        <v/>
      </c>
      <c r="V334" s="32"/>
      <c r="W334" s="32"/>
      <c r="X334" s="32"/>
      <c r="Y334" s="32"/>
      <c r="Z334" s="32"/>
      <c r="AA334" s="32"/>
      <c r="AB334" s="32"/>
      <c r="AC334" s="32"/>
      <c r="AD334" s="32"/>
      <c r="AE334" s="32"/>
      <c r="AF334" s="32"/>
      <c r="AG334" s="32"/>
      <c r="AH334" s="32"/>
      <c r="AI334" s="32"/>
      <c r="AJ334" s="32"/>
      <c r="AK334" s="32"/>
      <c r="AL334" s="32"/>
      <c r="AM334" s="32"/>
      <c r="AN334" s="32"/>
      <c r="AO334" s="210" t="str">
        <f t="shared" si="16"/>
        <v/>
      </c>
      <c r="AP334" s="210" t="str">
        <f t="shared" si="17"/>
        <v/>
      </c>
      <c r="AQ334" s="32"/>
      <c r="AR334" s="32"/>
      <c r="AS334" s="32"/>
    </row>
    <row r="335" spans="1:45" x14ac:dyDescent="0.35">
      <c r="A335" s="28"/>
      <c r="B335" s="4"/>
      <c r="C335" s="29"/>
      <c r="D335" s="4"/>
      <c r="E335" s="4"/>
      <c r="F335" s="4"/>
      <c r="G335" s="4"/>
      <c r="H335" s="4"/>
      <c r="I335" s="4"/>
      <c r="J335" s="4"/>
      <c r="K335" s="4"/>
      <c r="L335" s="210" t="str">
        <f t="shared" si="15"/>
        <v>Yes</v>
      </c>
      <c r="M335" s="29"/>
      <c r="N335" s="29"/>
      <c r="O335" s="233" t="str">
        <f>IF(Outcomes!M335="","",IF(AND(Outcomes!M335&lt;='County Names to hide (2)'!$D$2,IF(Outcomes!N335="",'County Names to hide (2)'!$D$2,Outcomes!N335)&gt;='County Names to hide (2)'!$C$2),"Yes","No"))</f>
        <v/>
      </c>
      <c r="P335" s="29"/>
      <c r="Q335" s="29"/>
      <c r="R335" s="29"/>
      <c r="S335" s="29"/>
      <c r="T335" s="206" t="str">
        <f>IF(Outcomes!M335="","",
   IF(AND(Outcomes!N335&lt;&gt;"",Outcomes!N335&lt;'County Names to hide'!$C$2),0,
      ROUND((MIN(IF(Outcomes!N335="", 'County Names to hide'!$D$2, Outcomes!N335),'County Names to hide'!$D$2)-Outcomes!M334)/30,1)))</f>
        <v/>
      </c>
      <c r="U335" s="211" t="str">
        <f>IF(Outcomes!C335="", "", DATEDIF(Outcomes!C335, 'County Names to hide'!$D$2, "m"))</f>
        <v/>
      </c>
      <c r="V335" s="4"/>
      <c r="W335" s="4"/>
      <c r="X335" s="4"/>
      <c r="Y335" s="4"/>
      <c r="Z335" s="4"/>
      <c r="AA335" s="4"/>
      <c r="AB335" s="4"/>
      <c r="AC335" s="4"/>
      <c r="AD335" s="4"/>
      <c r="AE335" s="4"/>
      <c r="AF335" s="4"/>
      <c r="AG335" s="4"/>
      <c r="AH335" s="4"/>
      <c r="AI335" s="4"/>
      <c r="AJ335" s="4"/>
      <c r="AK335" s="4"/>
      <c r="AL335" s="4"/>
      <c r="AM335" s="4"/>
      <c r="AN335" s="4"/>
      <c r="AO335" s="210" t="str">
        <f t="shared" si="16"/>
        <v/>
      </c>
      <c r="AP335" s="210" t="str">
        <f t="shared" si="17"/>
        <v/>
      </c>
      <c r="AQ335" s="4"/>
      <c r="AR335" s="4"/>
      <c r="AS335" s="4"/>
    </row>
    <row r="336" spans="1:45" x14ac:dyDescent="0.35">
      <c r="A336" s="31"/>
      <c r="B336" s="32"/>
      <c r="C336" s="33"/>
      <c r="D336" s="32"/>
      <c r="E336" s="32"/>
      <c r="F336" s="32"/>
      <c r="G336" s="32"/>
      <c r="H336" s="32"/>
      <c r="I336" s="32"/>
      <c r="J336" s="32"/>
      <c r="K336" s="32"/>
      <c r="L336" s="210" t="str">
        <f t="shared" si="15"/>
        <v>Yes</v>
      </c>
      <c r="M336" s="33"/>
      <c r="N336" s="33"/>
      <c r="O336" s="233" t="str">
        <f>IF(Outcomes!M336="","",IF(AND(Outcomes!M336&lt;='County Names to hide (2)'!$D$2,IF(Outcomes!N336="",'County Names to hide (2)'!$D$2,Outcomes!N336)&gt;='County Names to hide (2)'!$C$2),"Yes","No"))</f>
        <v/>
      </c>
      <c r="P336" s="33"/>
      <c r="Q336" s="33"/>
      <c r="R336" s="33"/>
      <c r="S336" s="33"/>
      <c r="T336" s="206" t="str">
        <f>IF(Outcomes!M336="","",
   IF(AND(Outcomes!N336&lt;&gt;"",Outcomes!N336&lt;'County Names to hide'!$C$2),0,
      ROUND((MIN(IF(Outcomes!N336="", 'County Names to hide'!$D$2, Outcomes!N336),'County Names to hide'!$D$2)-Outcomes!M335)/30,1)))</f>
        <v/>
      </c>
      <c r="U336" s="211" t="str">
        <f>IF(Outcomes!C336="", "", DATEDIF(Outcomes!C336, 'County Names to hide'!$D$2, "m"))</f>
        <v/>
      </c>
      <c r="V336" s="32"/>
      <c r="W336" s="32"/>
      <c r="X336" s="32"/>
      <c r="Y336" s="32"/>
      <c r="Z336" s="32"/>
      <c r="AA336" s="32"/>
      <c r="AB336" s="32"/>
      <c r="AC336" s="32"/>
      <c r="AD336" s="32"/>
      <c r="AE336" s="32"/>
      <c r="AF336" s="32"/>
      <c r="AG336" s="32"/>
      <c r="AH336" s="32"/>
      <c r="AI336" s="32"/>
      <c r="AJ336" s="32"/>
      <c r="AK336" s="32"/>
      <c r="AL336" s="32"/>
      <c r="AM336" s="32"/>
      <c r="AN336" s="32"/>
      <c r="AO336" s="210" t="str">
        <f t="shared" si="16"/>
        <v/>
      </c>
      <c r="AP336" s="210" t="str">
        <f t="shared" si="17"/>
        <v/>
      </c>
      <c r="AQ336" s="32"/>
      <c r="AR336" s="32"/>
      <c r="AS336" s="32"/>
    </row>
    <row r="337" spans="1:45" x14ac:dyDescent="0.35">
      <c r="A337" s="28"/>
      <c r="B337" s="4"/>
      <c r="C337" s="29"/>
      <c r="D337" s="4"/>
      <c r="E337" s="4"/>
      <c r="F337" s="4"/>
      <c r="G337" s="4"/>
      <c r="H337" s="4"/>
      <c r="I337" s="4"/>
      <c r="J337" s="4"/>
      <c r="K337" s="4"/>
      <c r="L337" s="210" t="str">
        <f t="shared" si="15"/>
        <v>Yes</v>
      </c>
      <c r="M337" s="29"/>
      <c r="N337" s="29"/>
      <c r="O337" s="233" t="str">
        <f>IF(Outcomes!M337="","",IF(AND(Outcomes!M337&lt;='County Names to hide (2)'!$D$2,IF(Outcomes!N337="",'County Names to hide (2)'!$D$2,Outcomes!N337)&gt;='County Names to hide (2)'!$C$2),"Yes","No"))</f>
        <v/>
      </c>
      <c r="P337" s="29"/>
      <c r="Q337" s="29"/>
      <c r="R337" s="29"/>
      <c r="S337" s="29"/>
      <c r="T337" s="206" t="str">
        <f>IF(Outcomes!M337="","",
   IF(AND(Outcomes!N337&lt;&gt;"",Outcomes!N337&lt;'County Names to hide'!$C$2),0,
      ROUND((MIN(IF(Outcomes!N337="", 'County Names to hide'!$D$2, Outcomes!N337),'County Names to hide'!$D$2)-Outcomes!M336)/30,1)))</f>
        <v/>
      </c>
      <c r="U337" s="211" t="str">
        <f>IF(Outcomes!C337="", "", DATEDIF(Outcomes!C337, 'County Names to hide'!$D$2, "m"))</f>
        <v/>
      </c>
      <c r="V337" s="4"/>
      <c r="W337" s="4"/>
      <c r="X337" s="4"/>
      <c r="Y337" s="4"/>
      <c r="Z337" s="4"/>
      <c r="AA337" s="4"/>
      <c r="AB337" s="4"/>
      <c r="AC337" s="4"/>
      <c r="AD337" s="4"/>
      <c r="AE337" s="4"/>
      <c r="AF337" s="4"/>
      <c r="AG337" s="4"/>
      <c r="AH337" s="4"/>
      <c r="AI337" s="4"/>
      <c r="AJ337" s="4"/>
      <c r="AK337" s="4"/>
      <c r="AL337" s="4"/>
      <c r="AM337" s="4"/>
      <c r="AN337" s="4"/>
      <c r="AO337" s="210" t="str">
        <f t="shared" si="16"/>
        <v/>
      </c>
      <c r="AP337" s="210" t="str">
        <f t="shared" si="17"/>
        <v/>
      </c>
      <c r="AQ337" s="4"/>
      <c r="AR337" s="4"/>
      <c r="AS337" s="4"/>
    </row>
    <row r="338" spans="1:45" x14ac:dyDescent="0.35">
      <c r="A338" s="31"/>
      <c r="B338" s="32"/>
      <c r="C338" s="33"/>
      <c r="D338" s="32"/>
      <c r="E338" s="32"/>
      <c r="F338" s="32"/>
      <c r="G338" s="32"/>
      <c r="H338" s="32"/>
      <c r="I338" s="32"/>
      <c r="J338" s="32"/>
      <c r="K338" s="32"/>
      <c r="L338" s="210" t="str">
        <f t="shared" si="15"/>
        <v>Yes</v>
      </c>
      <c r="M338" s="33"/>
      <c r="N338" s="33"/>
      <c r="O338" s="233" t="str">
        <f>IF(Outcomes!M338="","",IF(AND(Outcomes!M338&lt;='County Names to hide (2)'!$D$2,IF(Outcomes!N338="",'County Names to hide (2)'!$D$2,Outcomes!N338)&gt;='County Names to hide (2)'!$C$2),"Yes","No"))</f>
        <v/>
      </c>
      <c r="P338" s="33"/>
      <c r="Q338" s="33"/>
      <c r="R338" s="33"/>
      <c r="S338" s="33"/>
      <c r="T338" s="206" t="str">
        <f>IF(Outcomes!M338="","",
   IF(AND(Outcomes!N338&lt;&gt;"",Outcomes!N338&lt;'County Names to hide'!$C$2),0,
      ROUND((MIN(IF(Outcomes!N338="", 'County Names to hide'!$D$2, Outcomes!N338),'County Names to hide'!$D$2)-Outcomes!M337)/30,1)))</f>
        <v/>
      </c>
      <c r="U338" s="211" t="str">
        <f>IF(Outcomes!C338="", "", DATEDIF(Outcomes!C338, 'County Names to hide'!$D$2, "m"))</f>
        <v/>
      </c>
      <c r="V338" s="32"/>
      <c r="W338" s="32"/>
      <c r="X338" s="32"/>
      <c r="Y338" s="32"/>
      <c r="Z338" s="32"/>
      <c r="AA338" s="32"/>
      <c r="AB338" s="32"/>
      <c r="AC338" s="32"/>
      <c r="AD338" s="32"/>
      <c r="AE338" s="32"/>
      <c r="AF338" s="32"/>
      <c r="AG338" s="32"/>
      <c r="AH338" s="32"/>
      <c r="AI338" s="32"/>
      <c r="AJ338" s="32"/>
      <c r="AK338" s="32"/>
      <c r="AL338" s="32"/>
      <c r="AM338" s="32"/>
      <c r="AN338" s="32"/>
      <c r="AO338" s="210" t="str">
        <f t="shared" si="16"/>
        <v/>
      </c>
      <c r="AP338" s="210" t="str">
        <f t="shared" si="17"/>
        <v/>
      </c>
      <c r="AQ338" s="32"/>
      <c r="AR338" s="32"/>
      <c r="AS338" s="32"/>
    </row>
    <row r="339" spans="1:45" x14ac:dyDescent="0.35">
      <c r="A339" s="28"/>
      <c r="B339" s="4"/>
      <c r="C339" s="29"/>
      <c r="D339" s="4"/>
      <c r="E339" s="4"/>
      <c r="F339" s="4"/>
      <c r="G339" s="4"/>
      <c r="H339" s="4"/>
      <c r="I339" s="4"/>
      <c r="J339" s="4"/>
      <c r="K339" s="4"/>
      <c r="L339" s="210" t="str">
        <f t="shared" si="15"/>
        <v>Yes</v>
      </c>
      <c r="M339" s="29"/>
      <c r="N339" s="29"/>
      <c r="O339" s="233" t="str">
        <f>IF(Outcomes!M339="","",IF(AND(Outcomes!M339&lt;='County Names to hide (2)'!$D$2,IF(Outcomes!N339="",'County Names to hide (2)'!$D$2,Outcomes!N339)&gt;='County Names to hide (2)'!$C$2),"Yes","No"))</f>
        <v/>
      </c>
      <c r="P339" s="29"/>
      <c r="Q339" s="29"/>
      <c r="R339" s="29"/>
      <c r="S339" s="29"/>
      <c r="T339" s="206" t="str">
        <f>IF(Outcomes!M339="","",
   IF(AND(Outcomes!N339&lt;&gt;"",Outcomes!N339&lt;'County Names to hide'!$C$2),0,
      ROUND((MIN(IF(Outcomes!N339="", 'County Names to hide'!$D$2, Outcomes!N339),'County Names to hide'!$D$2)-Outcomes!M338)/30,1)))</f>
        <v/>
      </c>
      <c r="U339" s="211" t="str">
        <f>IF(Outcomes!C339="", "", DATEDIF(Outcomes!C339, 'County Names to hide'!$D$2, "m"))</f>
        <v/>
      </c>
      <c r="V339" s="4"/>
      <c r="W339" s="4"/>
      <c r="X339" s="4"/>
      <c r="Y339" s="4"/>
      <c r="Z339" s="4"/>
      <c r="AA339" s="4"/>
      <c r="AB339" s="4"/>
      <c r="AC339" s="4"/>
      <c r="AD339" s="4"/>
      <c r="AE339" s="4"/>
      <c r="AF339" s="4"/>
      <c r="AG339" s="4"/>
      <c r="AH339" s="4"/>
      <c r="AI339" s="4"/>
      <c r="AJ339" s="4"/>
      <c r="AK339" s="4"/>
      <c r="AL339" s="4"/>
      <c r="AM339" s="4"/>
      <c r="AN339" s="4"/>
      <c r="AO339" s="210" t="str">
        <f t="shared" si="16"/>
        <v/>
      </c>
      <c r="AP339" s="210" t="str">
        <f t="shared" si="17"/>
        <v/>
      </c>
      <c r="AQ339" s="4"/>
      <c r="AR339" s="4"/>
      <c r="AS339" s="4"/>
    </row>
    <row r="340" spans="1:45" x14ac:dyDescent="0.35">
      <c r="A340" s="31"/>
      <c r="B340" s="32"/>
      <c r="C340" s="33"/>
      <c r="D340" s="32"/>
      <c r="E340" s="32"/>
      <c r="F340" s="32"/>
      <c r="G340" s="32"/>
      <c r="H340" s="32"/>
      <c r="I340" s="32"/>
      <c r="J340" s="32"/>
      <c r="K340" s="32"/>
      <c r="L340" s="210" t="str">
        <f t="shared" si="15"/>
        <v>Yes</v>
      </c>
      <c r="M340" s="33"/>
      <c r="N340" s="33"/>
      <c r="O340" s="233" t="str">
        <f>IF(Outcomes!M340="","",IF(AND(Outcomes!M340&lt;='County Names to hide (2)'!$D$2,IF(Outcomes!N340="",'County Names to hide (2)'!$D$2,Outcomes!N340)&gt;='County Names to hide (2)'!$C$2),"Yes","No"))</f>
        <v/>
      </c>
      <c r="P340" s="33"/>
      <c r="Q340" s="33"/>
      <c r="R340" s="33"/>
      <c r="S340" s="33"/>
      <c r="T340" s="206" t="str">
        <f>IF(Outcomes!M340="","",
   IF(AND(Outcomes!N340&lt;&gt;"",Outcomes!N340&lt;'County Names to hide'!$C$2),0,
      ROUND((MIN(IF(Outcomes!N340="", 'County Names to hide'!$D$2, Outcomes!N340),'County Names to hide'!$D$2)-Outcomes!M339)/30,1)))</f>
        <v/>
      </c>
      <c r="U340" s="211" t="str">
        <f>IF(Outcomes!C340="", "", DATEDIF(Outcomes!C340, 'County Names to hide'!$D$2, "m"))</f>
        <v/>
      </c>
      <c r="V340" s="32"/>
      <c r="W340" s="32"/>
      <c r="X340" s="32"/>
      <c r="Y340" s="32"/>
      <c r="Z340" s="32"/>
      <c r="AA340" s="32"/>
      <c r="AB340" s="32"/>
      <c r="AC340" s="32"/>
      <c r="AD340" s="32"/>
      <c r="AE340" s="32"/>
      <c r="AF340" s="32"/>
      <c r="AG340" s="32"/>
      <c r="AH340" s="32"/>
      <c r="AI340" s="32"/>
      <c r="AJ340" s="32"/>
      <c r="AK340" s="32"/>
      <c r="AL340" s="32"/>
      <c r="AM340" s="32"/>
      <c r="AN340" s="32"/>
      <c r="AO340" s="210" t="str">
        <f t="shared" si="16"/>
        <v/>
      </c>
      <c r="AP340" s="210" t="str">
        <f t="shared" si="17"/>
        <v/>
      </c>
      <c r="AQ340" s="32"/>
      <c r="AR340" s="32"/>
      <c r="AS340" s="32"/>
    </row>
    <row r="341" spans="1:45" x14ac:dyDescent="0.35">
      <c r="A341" s="28"/>
      <c r="B341" s="4"/>
      <c r="C341" s="29"/>
      <c r="D341" s="4"/>
      <c r="E341" s="4"/>
      <c r="F341" s="4"/>
      <c r="G341" s="4"/>
      <c r="H341" s="4"/>
      <c r="I341" s="4"/>
      <c r="J341" s="4"/>
      <c r="K341" s="4"/>
      <c r="L341" s="210" t="str">
        <f t="shared" si="15"/>
        <v>Yes</v>
      </c>
      <c r="M341" s="29"/>
      <c r="N341" s="29"/>
      <c r="O341" s="233" t="str">
        <f>IF(Outcomes!M341="","",IF(AND(Outcomes!M341&lt;='County Names to hide (2)'!$D$2,IF(Outcomes!N341="",'County Names to hide (2)'!$D$2,Outcomes!N341)&gt;='County Names to hide (2)'!$C$2),"Yes","No"))</f>
        <v/>
      </c>
      <c r="P341" s="29"/>
      <c r="Q341" s="29"/>
      <c r="R341" s="29"/>
      <c r="S341" s="29"/>
      <c r="T341" s="206" t="str">
        <f>IF(Outcomes!M341="","",
   IF(AND(Outcomes!N341&lt;&gt;"",Outcomes!N341&lt;'County Names to hide'!$C$2),0,
      ROUND((MIN(IF(Outcomes!N341="", 'County Names to hide'!$D$2, Outcomes!N341),'County Names to hide'!$D$2)-Outcomes!M340)/30,1)))</f>
        <v/>
      </c>
      <c r="U341" s="211" t="str">
        <f>IF(Outcomes!C341="", "", DATEDIF(Outcomes!C341, 'County Names to hide'!$D$2, "m"))</f>
        <v/>
      </c>
      <c r="V341" s="4"/>
      <c r="W341" s="4"/>
      <c r="X341" s="4"/>
      <c r="Y341" s="4"/>
      <c r="Z341" s="4"/>
      <c r="AA341" s="4"/>
      <c r="AB341" s="4"/>
      <c r="AC341" s="4"/>
      <c r="AD341" s="4"/>
      <c r="AE341" s="4"/>
      <c r="AF341" s="4"/>
      <c r="AG341" s="4"/>
      <c r="AH341" s="4"/>
      <c r="AI341" s="4"/>
      <c r="AJ341" s="4"/>
      <c r="AK341" s="4"/>
      <c r="AL341" s="4"/>
      <c r="AM341" s="4"/>
      <c r="AN341" s="4"/>
      <c r="AO341" s="210" t="str">
        <f t="shared" si="16"/>
        <v/>
      </c>
      <c r="AP341" s="210" t="str">
        <f t="shared" si="17"/>
        <v/>
      </c>
      <c r="AQ341" s="4"/>
      <c r="AR341" s="4"/>
      <c r="AS341" s="4"/>
    </row>
    <row r="342" spans="1:45" x14ac:dyDescent="0.35">
      <c r="A342" s="31"/>
      <c r="B342" s="32"/>
      <c r="C342" s="33"/>
      <c r="D342" s="32"/>
      <c r="E342" s="32"/>
      <c r="F342" s="32"/>
      <c r="G342" s="32"/>
      <c r="H342" s="32"/>
      <c r="I342" s="32"/>
      <c r="J342" s="32"/>
      <c r="K342" s="32"/>
      <c r="L342" s="210" t="str">
        <f t="shared" si="15"/>
        <v>Yes</v>
      </c>
      <c r="M342" s="33"/>
      <c r="N342" s="33"/>
      <c r="O342" s="233" t="str">
        <f>IF(Outcomes!M342="","",IF(AND(Outcomes!M342&lt;='County Names to hide (2)'!$D$2,IF(Outcomes!N342="",'County Names to hide (2)'!$D$2,Outcomes!N342)&gt;='County Names to hide (2)'!$C$2),"Yes","No"))</f>
        <v/>
      </c>
      <c r="P342" s="33"/>
      <c r="Q342" s="33"/>
      <c r="R342" s="33"/>
      <c r="S342" s="33"/>
      <c r="T342" s="206" t="str">
        <f>IF(Outcomes!M342="","",
   IF(AND(Outcomes!N342&lt;&gt;"",Outcomes!N342&lt;'County Names to hide'!$C$2),0,
      ROUND((MIN(IF(Outcomes!N342="", 'County Names to hide'!$D$2, Outcomes!N342),'County Names to hide'!$D$2)-Outcomes!M341)/30,1)))</f>
        <v/>
      </c>
      <c r="U342" s="211" t="str">
        <f>IF(Outcomes!C342="", "", DATEDIF(Outcomes!C342, 'County Names to hide'!$D$2, "m"))</f>
        <v/>
      </c>
      <c r="V342" s="32"/>
      <c r="W342" s="32"/>
      <c r="X342" s="32"/>
      <c r="Y342" s="32"/>
      <c r="Z342" s="32"/>
      <c r="AA342" s="32"/>
      <c r="AB342" s="32"/>
      <c r="AC342" s="32"/>
      <c r="AD342" s="32"/>
      <c r="AE342" s="32"/>
      <c r="AF342" s="32"/>
      <c r="AG342" s="32"/>
      <c r="AH342" s="32"/>
      <c r="AI342" s="32"/>
      <c r="AJ342" s="32"/>
      <c r="AK342" s="32"/>
      <c r="AL342" s="32"/>
      <c r="AM342" s="32"/>
      <c r="AN342" s="32"/>
      <c r="AO342" s="210" t="str">
        <f t="shared" si="16"/>
        <v/>
      </c>
      <c r="AP342" s="210" t="str">
        <f t="shared" si="17"/>
        <v/>
      </c>
      <c r="AQ342" s="32"/>
      <c r="AR342" s="32"/>
      <c r="AS342" s="32"/>
    </row>
    <row r="343" spans="1:45" x14ac:dyDescent="0.35">
      <c r="A343" s="28"/>
      <c r="B343" s="4"/>
      <c r="C343" s="29"/>
      <c r="D343" s="4"/>
      <c r="E343" s="4"/>
      <c r="F343" s="4"/>
      <c r="G343" s="4"/>
      <c r="H343" s="4"/>
      <c r="I343" s="4"/>
      <c r="J343" s="4"/>
      <c r="K343" s="4"/>
      <c r="L343" s="210" t="str">
        <f t="shared" si="15"/>
        <v>Yes</v>
      </c>
      <c r="M343" s="29"/>
      <c r="N343" s="29"/>
      <c r="O343" s="233" t="str">
        <f>IF(Outcomes!M343="","",IF(AND(Outcomes!M343&lt;='County Names to hide (2)'!$D$2,IF(Outcomes!N343="",'County Names to hide (2)'!$D$2,Outcomes!N343)&gt;='County Names to hide (2)'!$C$2),"Yes","No"))</f>
        <v/>
      </c>
      <c r="P343" s="29"/>
      <c r="Q343" s="29"/>
      <c r="R343" s="29"/>
      <c r="S343" s="29"/>
      <c r="T343" s="206" t="str">
        <f>IF(Outcomes!M343="","",
   IF(AND(Outcomes!N343&lt;&gt;"",Outcomes!N343&lt;'County Names to hide'!$C$2),0,
      ROUND((MIN(IF(Outcomes!N343="", 'County Names to hide'!$D$2, Outcomes!N343),'County Names to hide'!$D$2)-Outcomes!M342)/30,1)))</f>
        <v/>
      </c>
      <c r="U343" s="211" t="str">
        <f>IF(Outcomes!C343="", "", DATEDIF(Outcomes!C343, 'County Names to hide'!$D$2, "m"))</f>
        <v/>
      </c>
      <c r="V343" s="4"/>
      <c r="W343" s="4"/>
      <c r="X343" s="4"/>
      <c r="Y343" s="4"/>
      <c r="Z343" s="4"/>
      <c r="AA343" s="4"/>
      <c r="AB343" s="4"/>
      <c r="AC343" s="4"/>
      <c r="AD343" s="4"/>
      <c r="AE343" s="4"/>
      <c r="AF343" s="4"/>
      <c r="AG343" s="4"/>
      <c r="AH343" s="4"/>
      <c r="AI343" s="4"/>
      <c r="AJ343" s="4"/>
      <c r="AK343" s="4"/>
      <c r="AL343" s="4"/>
      <c r="AM343" s="4"/>
      <c r="AN343" s="4"/>
      <c r="AO343" s="210" t="str">
        <f t="shared" si="16"/>
        <v/>
      </c>
      <c r="AP343" s="210" t="str">
        <f t="shared" si="17"/>
        <v/>
      </c>
      <c r="AQ343" s="4"/>
      <c r="AR343" s="4"/>
      <c r="AS343" s="4"/>
    </row>
    <row r="344" spans="1:45" x14ac:dyDescent="0.35">
      <c r="A344" s="31"/>
      <c r="B344" s="32"/>
      <c r="C344" s="33"/>
      <c r="D344" s="32"/>
      <c r="E344" s="32"/>
      <c r="F344" s="32"/>
      <c r="G344" s="32"/>
      <c r="H344" s="32"/>
      <c r="I344" s="32"/>
      <c r="J344" s="32"/>
      <c r="K344" s="32"/>
      <c r="L344" s="210" t="str">
        <f t="shared" si="15"/>
        <v>Yes</v>
      </c>
      <c r="M344" s="33"/>
      <c r="N344" s="33"/>
      <c r="O344" s="233" t="str">
        <f>IF(Outcomes!M344="","",IF(AND(Outcomes!M344&lt;='County Names to hide (2)'!$D$2,IF(Outcomes!N344="",'County Names to hide (2)'!$D$2,Outcomes!N344)&gt;='County Names to hide (2)'!$C$2),"Yes","No"))</f>
        <v/>
      </c>
      <c r="P344" s="33"/>
      <c r="Q344" s="33"/>
      <c r="R344" s="33"/>
      <c r="S344" s="33"/>
      <c r="T344" s="206" t="str">
        <f>IF(Outcomes!M344="","",
   IF(AND(Outcomes!N344&lt;&gt;"",Outcomes!N344&lt;'County Names to hide'!$C$2),0,
      ROUND((MIN(IF(Outcomes!N344="", 'County Names to hide'!$D$2, Outcomes!N344),'County Names to hide'!$D$2)-Outcomes!M343)/30,1)))</f>
        <v/>
      </c>
      <c r="U344" s="211" t="str">
        <f>IF(Outcomes!C344="", "", DATEDIF(Outcomes!C344, 'County Names to hide'!$D$2, "m"))</f>
        <v/>
      </c>
      <c r="V344" s="32"/>
      <c r="W344" s="32"/>
      <c r="X344" s="32"/>
      <c r="Y344" s="32"/>
      <c r="Z344" s="32"/>
      <c r="AA344" s="32"/>
      <c r="AB344" s="32"/>
      <c r="AC344" s="32"/>
      <c r="AD344" s="32"/>
      <c r="AE344" s="32"/>
      <c r="AF344" s="32"/>
      <c r="AG344" s="32"/>
      <c r="AH344" s="32"/>
      <c r="AI344" s="32"/>
      <c r="AJ344" s="32"/>
      <c r="AK344" s="32"/>
      <c r="AL344" s="32"/>
      <c r="AM344" s="32"/>
      <c r="AN344" s="32"/>
      <c r="AO344" s="210" t="str">
        <f t="shared" si="16"/>
        <v/>
      </c>
      <c r="AP344" s="210" t="str">
        <f t="shared" si="17"/>
        <v/>
      </c>
      <c r="AQ344" s="32"/>
      <c r="AR344" s="32"/>
      <c r="AS344" s="32"/>
    </row>
    <row r="345" spans="1:45" x14ac:dyDescent="0.35">
      <c r="A345" s="28"/>
      <c r="B345" s="4"/>
      <c r="C345" s="29"/>
      <c r="D345" s="4"/>
      <c r="E345" s="4"/>
      <c r="F345" s="4"/>
      <c r="G345" s="4"/>
      <c r="H345" s="4"/>
      <c r="I345" s="4"/>
      <c r="J345" s="4"/>
      <c r="K345" s="4"/>
      <c r="L345" s="210" t="str">
        <f t="shared" si="15"/>
        <v>Yes</v>
      </c>
      <c r="M345" s="29"/>
      <c r="N345" s="29"/>
      <c r="O345" s="233" t="str">
        <f>IF(Outcomes!M345="","",IF(AND(Outcomes!M345&lt;='County Names to hide (2)'!$D$2,IF(Outcomes!N345="",'County Names to hide (2)'!$D$2,Outcomes!N345)&gt;='County Names to hide (2)'!$C$2),"Yes","No"))</f>
        <v/>
      </c>
      <c r="P345" s="29"/>
      <c r="Q345" s="29"/>
      <c r="R345" s="29"/>
      <c r="S345" s="29"/>
      <c r="T345" s="206" t="str">
        <f>IF(Outcomes!M345="","",
   IF(AND(Outcomes!N345&lt;&gt;"",Outcomes!N345&lt;'County Names to hide'!$C$2),0,
      ROUND((MIN(IF(Outcomes!N345="", 'County Names to hide'!$D$2, Outcomes!N345),'County Names to hide'!$D$2)-Outcomes!M344)/30,1)))</f>
        <v/>
      </c>
      <c r="U345" s="211" t="str">
        <f>IF(Outcomes!C345="", "", DATEDIF(Outcomes!C345, 'County Names to hide'!$D$2, "m"))</f>
        <v/>
      </c>
      <c r="V345" s="4"/>
      <c r="W345" s="4"/>
      <c r="X345" s="4"/>
      <c r="Y345" s="4"/>
      <c r="Z345" s="4"/>
      <c r="AA345" s="4"/>
      <c r="AB345" s="4"/>
      <c r="AC345" s="4"/>
      <c r="AD345" s="4"/>
      <c r="AE345" s="4"/>
      <c r="AF345" s="4"/>
      <c r="AG345" s="4"/>
      <c r="AH345" s="4"/>
      <c r="AI345" s="4"/>
      <c r="AJ345" s="4"/>
      <c r="AK345" s="4"/>
      <c r="AL345" s="4"/>
      <c r="AM345" s="4"/>
      <c r="AN345" s="4"/>
      <c r="AO345" s="210" t="str">
        <f t="shared" si="16"/>
        <v/>
      </c>
      <c r="AP345" s="210" t="str">
        <f t="shared" si="17"/>
        <v/>
      </c>
      <c r="AQ345" s="4"/>
      <c r="AR345" s="4"/>
      <c r="AS345" s="4"/>
    </row>
    <row r="346" spans="1:45" x14ac:dyDescent="0.35">
      <c r="A346" s="31"/>
      <c r="B346" s="32"/>
      <c r="C346" s="33"/>
      <c r="D346" s="32"/>
      <c r="E346" s="32"/>
      <c r="F346" s="32"/>
      <c r="G346" s="32"/>
      <c r="H346" s="32"/>
      <c r="I346" s="32"/>
      <c r="J346" s="32"/>
      <c r="K346" s="32"/>
      <c r="L346" s="210" t="str">
        <f t="shared" si="15"/>
        <v>Yes</v>
      </c>
      <c r="M346" s="33"/>
      <c r="N346" s="33"/>
      <c r="O346" s="233" t="str">
        <f>IF(Outcomes!M346="","",IF(AND(Outcomes!M346&lt;='County Names to hide (2)'!$D$2,IF(Outcomes!N346="",'County Names to hide (2)'!$D$2,Outcomes!N346)&gt;='County Names to hide (2)'!$C$2),"Yes","No"))</f>
        <v/>
      </c>
      <c r="P346" s="33"/>
      <c r="Q346" s="33"/>
      <c r="R346" s="33"/>
      <c r="S346" s="33"/>
      <c r="T346" s="206" t="str">
        <f>IF(Outcomes!M346="","",
   IF(AND(Outcomes!N346&lt;&gt;"",Outcomes!N346&lt;'County Names to hide'!$C$2),0,
      ROUND((MIN(IF(Outcomes!N346="", 'County Names to hide'!$D$2, Outcomes!N346),'County Names to hide'!$D$2)-Outcomes!M345)/30,1)))</f>
        <v/>
      </c>
      <c r="U346" s="211" t="str">
        <f>IF(Outcomes!C346="", "", DATEDIF(Outcomes!C346, 'County Names to hide'!$D$2, "m"))</f>
        <v/>
      </c>
      <c r="V346" s="32"/>
      <c r="W346" s="32"/>
      <c r="X346" s="32"/>
      <c r="Y346" s="32"/>
      <c r="Z346" s="32"/>
      <c r="AA346" s="32"/>
      <c r="AB346" s="32"/>
      <c r="AC346" s="32"/>
      <c r="AD346" s="32"/>
      <c r="AE346" s="32"/>
      <c r="AF346" s="32"/>
      <c r="AG346" s="32"/>
      <c r="AH346" s="32"/>
      <c r="AI346" s="32"/>
      <c r="AJ346" s="32"/>
      <c r="AK346" s="32"/>
      <c r="AL346" s="32"/>
      <c r="AM346" s="32"/>
      <c r="AN346" s="32"/>
      <c r="AO346" s="210" t="str">
        <f t="shared" si="16"/>
        <v/>
      </c>
      <c r="AP346" s="210" t="str">
        <f t="shared" si="17"/>
        <v/>
      </c>
      <c r="AQ346" s="32"/>
      <c r="AR346" s="32"/>
      <c r="AS346" s="32"/>
    </row>
    <row r="347" spans="1:45" x14ac:dyDescent="0.35">
      <c r="A347" s="28"/>
      <c r="B347" s="4"/>
      <c r="C347" s="29"/>
      <c r="D347" s="4"/>
      <c r="E347" s="4"/>
      <c r="F347" s="4"/>
      <c r="G347" s="4"/>
      <c r="H347" s="4"/>
      <c r="I347" s="4"/>
      <c r="J347" s="4"/>
      <c r="K347" s="4"/>
      <c r="L347" s="210" t="str">
        <f t="shared" si="15"/>
        <v>Yes</v>
      </c>
      <c r="M347" s="29"/>
      <c r="N347" s="29"/>
      <c r="O347" s="233" t="str">
        <f>IF(Outcomes!M347="","",IF(AND(Outcomes!M347&lt;='County Names to hide (2)'!$D$2,IF(Outcomes!N347="",'County Names to hide (2)'!$D$2,Outcomes!N347)&gt;='County Names to hide (2)'!$C$2),"Yes","No"))</f>
        <v/>
      </c>
      <c r="P347" s="29"/>
      <c r="Q347" s="29"/>
      <c r="R347" s="29"/>
      <c r="S347" s="29"/>
      <c r="T347" s="206" t="str">
        <f>IF(Outcomes!M347="","",
   IF(AND(Outcomes!N347&lt;&gt;"",Outcomes!N347&lt;'County Names to hide'!$C$2),0,
      ROUND((MIN(IF(Outcomes!N347="", 'County Names to hide'!$D$2, Outcomes!N347),'County Names to hide'!$D$2)-Outcomes!M346)/30,1)))</f>
        <v/>
      </c>
      <c r="U347" s="211" t="str">
        <f>IF(Outcomes!C347="", "", DATEDIF(Outcomes!C347, 'County Names to hide'!$D$2, "m"))</f>
        <v/>
      </c>
      <c r="V347" s="4"/>
      <c r="W347" s="4"/>
      <c r="X347" s="4"/>
      <c r="Y347" s="4"/>
      <c r="Z347" s="4"/>
      <c r="AA347" s="4"/>
      <c r="AB347" s="4"/>
      <c r="AC347" s="4"/>
      <c r="AD347" s="4"/>
      <c r="AE347" s="4"/>
      <c r="AF347" s="4"/>
      <c r="AG347" s="4"/>
      <c r="AH347" s="4"/>
      <c r="AI347" s="4"/>
      <c r="AJ347" s="4"/>
      <c r="AK347" s="4"/>
      <c r="AL347" s="4"/>
      <c r="AM347" s="4"/>
      <c r="AN347" s="4"/>
      <c r="AO347" s="210" t="str">
        <f t="shared" si="16"/>
        <v/>
      </c>
      <c r="AP347" s="210" t="str">
        <f t="shared" si="17"/>
        <v/>
      </c>
      <c r="AQ347" s="4"/>
      <c r="AR347" s="4"/>
      <c r="AS347" s="4"/>
    </row>
    <row r="348" spans="1:45" x14ac:dyDescent="0.35">
      <c r="A348" s="31"/>
      <c r="B348" s="32"/>
      <c r="C348" s="33"/>
      <c r="D348" s="32"/>
      <c r="E348" s="32"/>
      <c r="F348" s="32"/>
      <c r="G348" s="32"/>
      <c r="H348" s="32"/>
      <c r="I348" s="32"/>
      <c r="J348" s="32"/>
      <c r="K348" s="32"/>
      <c r="L348" s="210" t="str">
        <f t="shared" si="15"/>
        <v>Yes</v>
      </c>
      <c r="M348" s="33"/>
      <c r="N348" s="33"/>
      <c r="O348" s="233" t="str">
        <f>IF(Outcomes!M348="","",IF(AND(Outcomes!M348&lt;='County Names to hide (2)'!$D$2,IF(Outcomes!N348="",'County Names to hide (2)'!$D$2,Outcomes!N348)&gt;='County Names to hide (2)'!$C$2),"Yes","No"))</f>
        <v/>
      </c>
      <c r="P348" s="33"/>
      <c r="Q348" s="33"/>
      <c r="R348" s="33"/>
      <c r="S348" s="33"/>
      <c r="T348" s="206" t="str">
        <f>IF(Outcomes!M348="","",
   IF(AND(Outcomes!N348&lt;&gt;"",Outcomes!N348&lt;'County Names to hide'!$C$2),0,
      ROUND((MIN(IF(Outcomes!N348="", 'County Names to hide'!$D$2, Outcomes!N348),'County Names to hide'!$D$2)-Outcomes!M347)/30,1)))</f>
        <v/>
      </c>
      <c r="U348" s="211" t="str">
        <f>IF(Outcomes!C348="", "", DATEDIF(Outcomes!C348, 'County Names to hide'!$D$2, "m"))</f>
        <v/>
      </c>
      <c r="V348" s="32"/>
      <c r="W348" s="32"/>
      <c r="X348" s="32"/>
      <c r="Y348" s="32"/>
      <c r="Z348" s="32"/>
      <c r="AA348" s="32"/>
      <c r="AB348" s="32"/>
      <c r="AC348" s="32"/>
      <c r="AD348" s="32"/>
      <c r="AE348" s="32"/>
      <c r="AF348" s="32"/>
      <c r="AG348" s="32"/>
      <c r="AH348" s="32"/>
      <c r="AI348" s="32"/>
      <c r="AJ348" s="32"/>
      <c r="AK348" s="32"/>
      <c r="AL348" s="32"/>
      <c r="AM348" s="32"/>
      <c r="AN348" s="32"/>
      <c r="AO348" s="210" t="str">
        <f t="shared" si="16"/>
        <v/>
      </c>
      <c r="AP348" s="210" t="str">
        <f t="shared" si="17"/>
        <v/>
      </c>
      <c r="AQ348" s="32"/>
      <c r="AR348" s="32"/>
      <c r="AS348" s="32"/>
    </row>
    <row r="349" spans="1:45" x14ac:dyDescent="0.35">
      <c r="A349" s="28"/>
      <c r="B349" s="4"/>
      <c r="C349" s="29"/>
      <c r="D349" s="4"/>
      <c r="E349" s="4"/>
      <c r="F349" s="4"/>
      <c r="G349" s="4"/>
      <c r="H349" s="4"/>
      <c r="I349" s="4"/>
      <c r="J349" s="4"/>
      <c r="K349" s="4"/>
      <c r="L349" s="210" t="str">
        <f t="shared" si="15"/>
        <v>Yes</v>
      </c>
      <c r="M349" s="29"/>
      <c r="N349" s="29"/>
      <c r="O349" s="233" t="str">
        <f>IF(Outcomes!M349="","",IF(AND(Outcomes!M349&lt;='County Names to hide (2)'!$D$2,IF(Outcomes!N349="",'County Names to hide (2)'!$D$2,Outcomes!N349)&gt;='County Names to hide (2)'!$C$2),"Yes","No"))</f>
        <v/>
      </c>
      <c r="P349" s="29"/>
      <c r="Q349" s="29"/>
      <c r="R349" s="29"/>
      <c r="S349" s="29"/>
      <c r="T349" s="206" t="str">
        <f>IF(Outcomes!M349="","",
   IF(AND(Outcomes!N349&lt;&gt;"",Outcomes!N349&lt;'County Names to hide'!$C$2),0,
      ROUND((MIN(IF(Outcomes!N349="", 'County Names to hide'!$D$2, Outcomes!N349),'County Names to hide'!$D$2)-Outcomes!M348)/30,1)))</f>
        <v/>
      </c>
      <c r="U349" s="211" t="str">
        <f>IF(Outcomes!C349="", "", DATEDIF(Outcomes!C349, 'County Names to hide'!$D$2, "m"))</f>
        <v/>
      </c>
      <c r="V349" s="4"/>
      <c r="W349" s="4"/>
      <c r="X349" s="4"/>
      <c r="Y349" s="4"/>
      <c r="Z349" s="4"/>
      <c r="AA349" s="4"/>
      <c r="AB349" s="4"/>
      <c r="AC349" s="4"/>
      <c r="AD349" s="4"/>
      <c r="AE349" s="4"/>
      <c r="AF349" s="4"/>
      <c r="AG349" s="4"/>
      <c r="AH349" s="4"/>
      <c r="AI349" s="4"/>
      <c r="AJ349" s="4"/>
      <c r="AK349" s="4"/>
      <c r="AL349" s="4"/>
      <c r="AM349" s="4"/>
      <c r="AN349" s="4"/>
      <c r="AO349" s="210" t="str">
        <f t="shared" si="16"/>
        <v/>
      </c>
      <c r="AP349" s="210" t="str">
        <f t="shared" si="17"/>
        <v/>
      </c>
      <c r="AQ349" s="4"/>
      <c r="AR349" s="4"/>
      <c r="AS349" s="4"/>
    </row>
    <row r="350" spans="1:45" x14ac:dyDescent="0.35">
      <c r="A350" s="31"/>
      <c r="B350" s="32"/>
      <c r="C350" s="33"/>
      <c r="D350" s="32"/>
      <c r="E350" s="32"/>
      <c r="F350" s="32"/>
      <c r="G350" s="32"/>
      <c r="H350" s="32"/>
      <c r="I350" s="32"/>
      <c r="J350" s="32"/>
      <c r="K350" s="32"/>
      <c r="L350" s="210" t="str">
        <f t="shared" si="15"/>
        <v>Yes</v>
      </c>
      <c r="M350" s="33"/>
      <c r="N350" s="33"/>
      <c r="O350" s="233" t="str">
        <f>IF(Outcomes!M350="","",IF(AND(Outcomes!M350&lt;='County Names to hide (2)'!$D$2,IF(Outcomes!N350="",'County Names to hide (2)'!$D$2,Outcomes!N350)&gt;='County Names to hide (2)'!$C$2),"Yes","No"))</f>
        <v/>
      </c>
      <c r="P350" s="33"/>
      <c r="Q350" s="33"/>
      <c r="R350" s="33"/>
      <c r="S350" s="33"/>
      <c r="T350" s="206" t="str">
        <f>IF(Outcomes!M350="","",
   IF(AND(Outcomes!N350&lt;&gt;"",Outcomes!N350&lt;'County Names to hide'!$C$2),0,
      ROUND((MIN(IF(Outcomes!N350="", 'County Names to hide'!$D$2, Outcomes!N350),'County Names to hide'!$D$2)-Outcomes!M349)/30,1)))</f>
        <v/>
      </c>
      <c r="U350" s="211" t="str">
        <f>IF(Outcomes!C350="", "", DATEDIF(Outcomes!C350, 'County Names to hide'!$D$2, "m"))</f>
        <v/>
      </c>
      <c r="V350" s="32"/>
      <c r="W350" s="32"/>
      <c r="X350" s="32"/>
      <c r="Y350" s="32"/>
      <c r="Z350" s="32"/>
      <c r="AA350" s="32"/>
      <c r="AB350" s="32"/>
      <c r="AC350" s="32"/>
      <c r="AD350" s="32"/>
      <c r="AE350" s="32"/>
      <c r="AF350" s="32"/>
      <c r="AG350" s="32"/>
      <c r="AH350" s="32"/>
      <c r="AI350" s="32"/>
      <c r="AJ350" s="32"/>
      <c r="AK350" s="32"/>
      <c r="AL350" s="32"/>
      <c r="AM350" s="32"/>
      <c r="AN350" s="32"/>
      <c r="AO350" s="210" t="str">
        <f t="shared" si="16"/>
        <v/>
      </c>
      <c r="AP350" s="210" t="str">
        <f t="shared" si="17"/>
        <v/>
      </c>
      <c r="AQ350" s="32"/>
      <c r="AR350" s="32"/>
      <c r="AS350" s="32"/>
    </row>
    <row r="351" spans="1:45" x14ac:dyDescent="0.35">
      <c r="A351" s="28"/>
      <c r="B351" s="4"/>
      <c r="C351" s="29"/>
      <c r="D351" s="4"/>
      <c r="E351" s="4"/>
      <c r="F351" s="4"/>
      <c r="G351" s="4"/>
      <c r="H351" s="4"/>
      <c r="I351" s="4"/>
      <c r="J351" s="4"/>
      <c r="K351" s="4"/>
      <c r="L351" s="210" t="str">
        <f t="shared" si="15"/>
        <v>Yes</v>
      </c>
      <c r="M351" s="29"/>
      <c r="N351" s="29"/>
      <c r="O351" s="233" t="str">
        <f>IF(Outcomes!M351="","",IF(AND(Outcomes!M351&lt;='County Names to hide (2)'!$D$2,IF(Outcomes!N351="",'County Names to hide (2)'!$D$2,Outcomes!N351)&gt;='County Names to hide (2)'!$C$2),"Yes","No"))</f>
        <v/>
      </c>
      <c r="P351" s="29"/>
      <c r="Q351" s="29"/>
      <c r="R351" s="29"/>
      <c r="S351" s="29"/>
      <c r="T351" s="206" t="str">
        <f>IF(Outcomes!M351="","",
   IF(AND(Outcomes!N351&lt;&gt;"",Outcomes!N351&lt;'County Names to hide'!$C$2),0,
      ROUND((MIN(IF(Outcomes!N351="", 'County Names to hide'!$D$2, Outcomes!N351),'County Names to hide'!$D$2)-Outcomes!M350)/30,1)))</f>
        <v/>
      </c>
      <c r="U351" s="211" t="str">
        <f>IF(Outcomes!C351="", "", DATEDIF(Outcomes!C351, 'County Names to hide'!$D$2, "m"))</f>
        <v/>
      </c>
      <c r="V351" s="4"/>
      <c r="W351" s="4"/>
      <c r="X351" s="4"/>
      <c r="Y351" s="4"/>
      <c r="Z351" s="4"/>
      <c r="AA351" s="4"/>
      <c r="AB351" s="4"/>
      <c r="AC351" s="4"/>
      <c r="AD351" s="4"/>
      <c r="AE351" s="4"/>
      <c r="AF351" s="4"/>
      <c r="AG351" s="4"/>
      <c r="AH351" s="4"/>
      <c r="AI351" s="4"/>
      <c r="AJ351" s="4"/>
      <c r="AK351" s="4"/>
      <c r="AL351" s="4"/>
      <c r="AM351" s="4"/>
      <c r="AN351" s="4"/>
      <c r="AO351" s="210" t="str">
        <f t="shared" si="16"/>
        <v/>
      </c>
      <c r="AP351" s="210" t="str">
        <f t="shared" si="17"/>
        <v/>
      </c>
      <c r="AQ351" s="4"/>
      <c r="AR351" s="4"/>
      <c r="AS351" s="4"/>
    </row>
    <row r="352" spans="1:45" x14ac:dyDescent="0.35">
      <c r="A352" s="31"/>
      <c r="B352" s="32"/>
      <c r="C352" s="33"/>
      <c r="D352" s="32"/>
      <c r="E352" s="32"/>
      <c r="F352" s="32"/>
      <c r="G352" s="32"/>
      <c r="H352" s="32"/>
      <c r="I352" s="32"/>
      <c r="J352" s="32"/>
      <c r="K352" s="32"/>
      <c r="L352" s="210" t="str">
        <f t="shared" si="15"/>
        <v>Yes</v>
      </c>
      <c r="M352" s="33"/>
      <c r="N352" s="33"/>
      <c r="O352" s="233" t="str">
        <f>IF(Outcomes!M352="","",IF(AND(Outcomes!M352&lt;='County Names to hide (2)'!$D$2,IF(Outcomes!N352="",'County Names to hide (2)'!$D$2,Outcomes!N352)&gt;='County Names to hide (2)'!$C$2),"Yes","No"))</f>
        <v/>
      </c>
      <c r="P352" s="33"/>
      <c r="Q352" s="33"/>
      <c r="R352" s="33"/>
      <c r="S352" s="33"/>
      <c r="T352" s="206" t="str">
        <f>IF(Outcomes!M352="","",
   IF(AND(Outcomes!N352&lt;&gt;"",Outcomes!N352&lt;'County Names to hide'!$C$2),0,
      ROUND((MIN(IF(Outcomes!N352="", 'County Names to hide'!$D$2, Outcomes!N352),'County Names to hide'!$D$2)-Outcomes!M351)/30,1)))</f>
        <v/>
      </c>
      <c r="U352" s="211" t="str">
        <f>IF(Outcomes!C352="", "", DATEDIF(Outcomes!C352, 'County Names to hide'!$D$2, "m"))</f>
        <v/>
      </c>
      <c r="V352" s="32"/>
      <c r="W352" s="32"/>
      <c r="X352" s="32"/>
      <c r="Y352" s="32"/>
      <c r="Z352" s="32"/>
      <c r="AA352" s="32"/>
      <c r="AB352" s="32"/>
      <c r="AC352" s="32"/>
      <c r="AD352" s="32"/>
      <c r="AE352" s="32"/>
      <c r="AF352" s="32"/>
      <c r="AG352" s="32"/>
      <c r="AH352" s="32"/>
      <c r="AI352" s="32"/>
      <c r="AJ352" s="32"/>
      <c r="AK352" s="32"/>
      <c r="AL352" s="32"/>
      <c r="AM352" s="32"/>
      <c r="AN352" s="32"/>
      <c r="AO352" s="210" t="str">
        <f t="shared" si="16"/>
        <v/>
      </c>
      <c r="AP352" s="210" t="str">
        <f t="shared" si="17"/>
        <v/>
      </c>
      <c r="AQ352" s="32"/>
      <c r="AR352" s="32"/>
      <c r="AS352" s="32"/>
    </row>
    <row r="353" spans="1:45" x14ac:dyDescent="0.35">
      <c r="A353" s="28"/>
      <c r="B353" s="4"/>
      <c r="C353" s="29"/>
      <c r="D353" s="4"/>
      <c r="E353" s="4"/>
      <c r="F353" s="4"/>
      <c r="G353" s="4"/>
      <c r="H353" s="4"/>
      <c r="I353" s="4"/>
      <c r="J353" s="4"/>
      <c r="K353" s="4"/>
      <c r="L353" s="210" t="str">
        <f t="shared" si="15"/>
        <v>Yes</v>
      </c>
      <c r="M353" s="29"/>
      <c r="N353" s="29"/>
      <c r="O353" s="233" t="str">
        <f>IF(Outcomes!M353="","",IF(AND(Outcomes!M353&lt;='County Names to hide (2)'!$D$2,IF(Outcomes!N353="",'County Names to hide (2)'!$D$2,Outcomes!N353)&gt;='County Names to hide (2)'!$C$2),"Yes","No"))</f>
        <v/>
      </c>
      <c r="P353" s="29"/>
      <c r="Q353" s="29"/>
      <c r="R353" s="29"/>
      <c r="S353" s="29"/>
      <c r="T353" s="206" t="str">
        <f>IF(Outcomes!M353="","",
   IF(AND(Outcomes!N353&lt;&gt;"",Outcomes!N353&lt;'County Names to hide'!$C$2),0,
      ROUND((MIN(IF(Outcomes!N353="", 'County Names to hide'!$D$2, Outcomes!N353),'County Names to hide'!$D$2)-Outcomes!M352)/30,1)))</f>
        <v/>
      </c>
      <c r="U353" s="211" t="str">
        <f>IF(Outcomes!C353="", "", DATEDIF(Outcomes!C353, 'County Names to hide'!$D$2, "m"))</f>
        <v/>
      </c>
      <c r="V353" s="4"/>
      <c r="W353" s="4"/>
      <c r="X353" s="4"/>
      <c r="Y353" s="4"/>
      <c r="Z353" s="4"/>
      <c r="AA353" s="4"/>
      <c r="AB353" s="4"/>
      <c r="AC353" s="4"/>
      <c r="AD353" s="4"/>
      <c r="AE353" s="4"/>
      <c r="AF353" s="4"/>
      <c r="AG353" s="4"/>
      <c r="AH353" s="4"/>
      <c r="AI353" s="4"/>
      <c r="AJ353" s="4"/>
      <c r="AK353" s="4"/>
      <c r="AL353" s="4"/>
      <c r="AM353" s="4"/>
      <c r="AN353" s="4"/>
      <c r="AO353" s="210" t="str">
        <f t="shared" si="16"/>
        <v/>
      </c>
      <c r="AP353" s="210" t="str">
        <f t="shared" si="17"/>
        <v/>
      </c>
      <c r="AQ353" s="4"/>
      <c r="AR353" s="4"/>
      <c r="AS353" s="4"/>
    </row>
    <row r="354" spans="1:45" x14ac:dyDescent="0.35">
      <c r="A354" s="31"/>
      <c r="B354" s="32"/>
      <c r="C354" s="33"/>
      <c r="D354" s="32"/>
      <c r="E354" s="32"/>
      <c r="F354" s="32"/>
      <c r="G354" s="32"/>
      <c r="H354" s="32"/>
      <c r="I354" s="32"/>
      <c r="J354" s="32"/>
      <c r="K354" s="32"/>
      <c r="L354" s="210" t="str">
        <f t="shared" si="15"/>
        <v>Yes</v>
      </c>
      <c r="M354" s="33"/>
      <c r="N354" s="33"/>
      <c r="O354" s="233" t="str">
        <f>IF(Outcomes!M354="","",IF(AND(Outcomes!M354&lt;='County Names to hide (2)'!$D$2,IF(Outcomes!N354="",'County Names to hide (2)'!$D$2,Outcomes!N354)&gt;='County Names to hide (2)'!$C$2),"Yes","No"))</f>
        <v/>
      </c>
      <c r="P354" s="33"/>
      <c r="Q354" s="33"/>
      <c r="R354" s="33"/>
      <c r="S354" s="33"/>
      <c r="T354" s="206" t="str">
        <f>IF(Outcomes!M354="","",
   IF(AND(Outcomes!N354&lt;&gt;"",Outcomes!N354&lt;'County Names to hide'!$C$2),0,
      ROUND((MIN(IF(Outcomes!N354="", 'County Names to hide'!$D$2, Outcomes!N354),'County Names to hide'!$D$2)-Outcomes!M353)/30,1)))</f>
        <v/>
      </c>
      <c r="U354" s="211" t="str">
        <f>IF(Outcomes!C354="", "", DATEDIF(Outcomes!C354, 'County Names to hide'!$D$2, "m"))</f>
        <v/>
      </c>
      <c r="V354" s="32"/>
      <c r="W354" s="32"/>
      <c r="X354" s="32"/>
      <c r="Y354" s="32"/>
      <c r="Z354" s="32"/>
      <c r="AA354" s="32"/>
      <c r="AB354" s="32"/>
      <c r="AC354" s="32"/>
      <c r="AD354" s="32"/>
      <c r="AE354" s="32"/>
      <c r="AF354" s="32"/>
      <c r="AG354" s="32"/>
      <c r="AH354" s="32"/>
      <c r="AI354" s="32"/>
      <c r="AJ354" s="32"/>
      <c r="AK354" s="32"/>
      <c r="AL354" s="32"/>
      <c r="AM354" s="32"/>
      <c r="AN354" s="32"/>
      <c r="AO354" s="210" t="str">
        <f t="shared" si="16"/>
        <v/>
      </c>
      <c r="AP354" s="210" t="str">
        <f t="shared" si="17"/>
        <v/>
      </c>
      <c r="AQ354" s="32"/>
      <c r="AR354" s="32"/>
      <c r="AS354" s="32"/>
    </row>
    <row r="355" spans="1:45" x14ac:dyDescent="0.35">
      <c r="A355" s="28"/>
      <c r="B355" s="4"/>
      <c r="C355" s="29"/>
      <c r="D355" s="4"/>
      <c r="E355" s="4"/>
      <c r="F355" s="4"/>
      <c r="G355" s="4"/>
      <c r="H355" s="4"/>
      <c r="I355" s="4"/>
      <c r="J355" s="4"/>
      <c r="K355" s="4"/>
      <c r="L355" s="210" t="str">
        <f t="shared" si="15"/>
        <v>Yes</v>
      </c>
      <c r="M355" s="29"/>
      <c r="N355" s="29"/>
      <c r="O355" s="233" t="str">
        <f>IF(Outcomes!M355="","",IF(AND(Outcomes!M355&lt;='County Names to hide (2)'!$D$2,IF(Outcomes!N355="",'County Names to hide (2)'!$D$2,Outcomes!N355)&gt;='County Names to hide (2)'!$C$2),"Yes","No"))</f>
        <v/>
      </c>
      <c r="P355" s="29"/>
      <c r="Q355" s="29"/>
      <c r="R355" s="29"/>
      <c r="S355" s="29"/>
      <c r="T355" s="206" t="str">
        <f>IF(Outcomes!M355="","",
   IF(AND(Outcomes!N355&lt;&gt;"",Outcomes!N355&lt;'County Names to hide'!$C$2),0,
      ROUND((MIN(IF(Outcomes!N355="", 'County Names to hide'!$D$2, Outcomes!N355),'County Names to hide'!$D$2)-Outcomes!M354)/30,1)))</f>
        <v/>
      </c>
      <c r="U355" s="211" t="str">
        <f>IF(Outcomes!C355="", "", DATEDIF(Outcomes!C355, 'County Names to hide'!$D$2, "m"))</f>
        <v/>
      </c>
      <c r="V355" s="4"/>
      <c r="W355" s="4"/>
      <c r="X355" s="4"/>
      <c r="Y355" s="4"/>
      <c r="Z355" s="4"/>
      <c r="AA355" s="4"/>
      <c r="AB355" s="4"/>
      <c r="AC355" s="4"/>
      <c r="AD355" s="4"/>
      <c r="AE355" s="4"/>
      <c r="AF355" s="4"/>
      <c r="AG355" s="4"/>
      <c r="AH355" s="4"/>
      <c r="AI355" s="4"/>
      <c r="AJ355" s="4"/>
      <c r="AK355" s="4"/>
      <c r="AL355" s="4"/>
      <c r="AM355" s="4"/>
      <c r="AN355" s="4"/>
      <c r="AO355" s="210" t="str">
        <f t="shared" si="16"/>
        <v/>
      </c>
      <c r="AP355" s="210" t="str">
        <f t="shared" si="17"/>
        <v/>
      </c>
      <c r="AQ355" s="4"/>
      <c r="AR355" s="4"/>
      <c r="AS355" s="4"/>
    </row>
    <row r="356" spans="1:45" x14ac:dyDescent="0.35">
      <c r="A356" s="31"/>
      <c r="B356" s="32"/>
      <c r="C356" s="33"/>
      <c r="D356" s="32"/>
      <c r="E356" s="32"/>
      <c r="F356" s="32"/>
      <c r="G356" s="32"/>
      <c r="H356" s="32"/>
      <c r="I356" s="32"/>
      <c r="J356" s="32"/>
      <c r="K356" s="32"/>
      <c r="L356" s="210" t="str">
        <f t="shared" si="15"/>
        <v>Yes</v>
      </c>
      <c r="M356" s="33"/>
      <c r="N356" s="33"/>
      <c r="O356" s="233" t="str">
        <f>IF(Outcomes!M356="","",IF(AND(Outcomes!M356&lt;='County Names to hide (2)'!$D$2,IF(Outcomes!N356="",'County Names to hide (2)'!$D$2,Outcomes!N356)&gt;='County Names to hide (2)'!$C$2),"Yes","No"))</f>
        <v/>
      </c>
      <c r="P356" s="33"/>
      <c r="Q356" s="33"/>
      <c r="R356" s="33"/>
      <c r="S356" s="33"/>
      <c r="T356" s="206" t="str">
        <f>IF(Outcomes!M356="","",
   IF(AND(Outcomes!N356&lt;&gt;"",Outcomes!N356&lt;'County Names to hide'!$C$2),0,
      ROUND((MIN(IF(Outcomes!N356="", 'County Names to hide'!$D$2, Outcomes!N356),'County Names to hide'!$D$2)-Outcomes!M355)/30,1)))</f>
        <v/>
      </c>
      <c r="U356" s="211" t="str">
        <f>IF(Outcomes!C356="", "", DATEDIF(Outcomes!C356, 'County Names to hide'!$D$2, "m"))</f>
        <v/>
      </c>
      <c r="V356" s="32"/>
      <c r="W356" s="32"/>
      <c r="X356" s="32"/>
      <c r="Y356" s="32"/>
      <c r="Z356" s="32"/>
      <c r="AA356" s="32"/>
      <c r="AB356" s="32"/>
      <c r="AC356" s="32"/>
      <c r="AD356" s="32"/>
      <c r="AE356" s="32"/>
      <c r="AF356" s="32"/>
      <c r="AG356" s="32"/>
      <c r="AH356" s="32"/>
      <c r="AI356" s="32"/>
      <c r="AJ356" s="32"/>
      <c r="AK356" s="32"/>
      <c r="AL356" s="32"/>
      <c r="AM356" s="32"/>
      <c r="AN356" s="32"/>
      <c r="AO356" s="210" t="str">
        <f t="shared" si="16"/>
        <v/>
      </c>
      <c r="AP356" s="210" t="str">
        <f t="shared" si="17"/>
        <v/>
      </c>
      <c r="AQ356" s="32"/>
      <c r="AR356" s="32"/>
      <c r="AS356" s="32"/>
    </row>
    <row r="357" spans="1:45" x14ac:dyDescent="0.35">
      <c r="A357" s="28"/>
      <c r="B357" s="4"/>
      <c r="C357" s="29"/>
      <c r="D357" s="4"/>
      <c r="E357" s="4"/>
      <c r="F357" s="4"/>
      <c r="G357" s="4"/>
      <c r="H357" s="4"/>
      <c r="I357" s="4"/>
      <c r="J357" s="4"/>
      <c r="K357" s="4"/>
      <c r="L357" s="210" t="str">
        <f t="shared" si="15"/>
        <v>Yes</v>
      </c>
      <c r="M357" s="29"/>
      <c r="N357" s="29"/>
      <c r="O357" s="233" t="str">
        <f>IF(Outcomes!M357="","",IF(AND(Outcomes!M357&lt;='County Names to hide (2)'!$D$2,IF(Outcomes!N357="",'County Names to hide (2)'!$D$2,Outcomes!N357)&gt;='County Names to hide (2)'!$C$2),"Yes","No"))</f>
        <v/>
      </c>
      <c r="P357" s="29"/>
      <c r="Q357" s="29"/>
      <c r="R357" s="29"/>
      <c r="S357" s="29"/>
      <c r="T357" s="206" t="str">
        <f>IF(Outcomes!M357="","",
   IF(AND(Outcomes!N357&lt;&gt;"",Outcomes!N357&lt;'County Names to hide'!$C$2),0,
      ROUND((MIN(IF(Outcomes!N357="", 'County Names to hide'!$D$2, Outcomes!N357),'County Names to hide'!$D$2)-Outcomes!M356)/30,1)))</f>
        <v/>
      </c>
      <c r="U357" s="211" t="str">
        <f>IF(Outcomes!C357="", "", DATEDIF(Outcomes!C357, 'County Names to hide'!$D$2, "m"))</f>
        <v/>
      </c>
      <c r="V357" s="4"/>
      <c r="W357" s="4"/>
      <c r="X357" s="4"/>
      <c r="Y357" s="4"/>
      <c r="Z357" s="4"/>
      <c r="AA357" s="4"/>
      <c r="AB357" s="4"/>
      <c r="AC357" s="4"/>
      <c r="AD357" s="4"/>
      <c r="AE357" s="4"/>
      <c r="AF357" s="4"/>
      <c r="AG357" s="4"/>
      <c r="AH357" s="4"/>
      <c r="AI357" s="4"/>
      <c r="AJ357" s="4"/>
      <c r="AK357" s="4"/>
      <c r="AL357" s="4"/>
      <c r="AM357" s="4"/>
      <c r="AN357" s="4"/>
      <c r="AO357" s="210" t="str">
        <f t="shared" si="16"/>
        <v/>
      </c>
      <c r="AP357" s="210" t="str">
        <f t="shared" si="17"/>
        <v/>
      </c>
      <c r="AQ357" s="4"/>
      <c r="AR357" s="4"/>
      <c r="AS357" s="4"/>
    </row>
    <row r="358" spans="1:45" x14ac:dyDescent="0.35">
      <c r="A358" s="31"/>
      <c r="B358" s="32"/>
      <c r="C358" s="33"/>
      <c r="D358" s="32"/>
      <c r="E358" s="32"/>
      <c r="F358" s="32"/>
      <c r="G358" s="32"/>
      <c r="H358" s="32"/>
      <c r="I358" s="32"/>
      <c r="J358" s="32"/>
      <c r="K358" s="32"/>
      <c r="L358" s="210" t="str">
        <f t="shared" si="15"/>
        <v>Yes</v>
      </c>
      <c r="M358" s="33"/>
      <c r="N358" s="33"/>
      <c r="O358" s="233" t="str">
        <f>IF(Outcomes!M358="","",IF(AND(Outcomes!M358&lt;='County Names to hide (2)'!$D$2,IF(Outcomes!N358="",'County Names to hide (2)'!$D$2,Outcomes!N358)&gt;='County Names to hide (2)'!$C$2),"Yes","No"))</f>
        <v/>
      </c>
      <c r="P358" s="33"/>
      <c r="Q358" s="33"/>
      <c r="R358" s="33"/>
      <c r="S358" s="33"/>
      <c r="T358" s="206" t="str">
        <f>IF(Outcomes!M358="","",
   IF(AND(Outcomes!N358&lt;&gt;"",Outcomes!N358&lt;'County Names to hide'!$C$2),0,
      ROUND((MIN(IF(Outcomes!N358="", 'County Names to hide'!$D$2, Outcomes!N358),'County Names to hide'!$D$2)-Outcomes!M357)/30,1)))</f>
        <v/>
      </c>
      <c r="U358" s="211" t="str">
        <f>IF(Outcomes!C358="", "", DATEDIF(Outcomes!C358, 'County Names to hide'!$D$2, "m"))</f>
        <v/>
      </c>
      <c r="V358" s="32"/>
      <c r="W358" s="32"/>
      <c r="X358" s="32"/>
      <c r="Y358" s="32"/>
      <c r="Z358" s="32"/>
      <c r="AA358" s="32"/>
      <c r="AB358" s="32"/>
      <c r="AC358" s="32"/>
      <c r="AD358" s="32"/>
      <c r="AE358" s="32"/>
      <c r="AF358" s="32"/>
      <c r="AG358" s="32"/>
      <c r="AH358" s="32"/>
      <c r="AI358" s="32"/>
      <c r="AJ358" s="32"/>
      <c r="AK358" s="32"/>
      <c r="AL358" s="32"/>
      <c r="AM358" s="32"/>
      <c r="AN358" s="32"/>
      <c r="AO358" s="210" t="str">
        <f t="shared" si="16"/>
        <v/>
      </c>
      <c r="AP358" s="210" t="str">
        <f t="shared" si="17"/>
        <v/>
      </c>
      <c r="AQ358" s="32"/>
      <c r="AR358" s="32"/>
      <c r="AS358" s="32"/>
    </row>
    <row r="359" spans="1:45" x14ac:dyDescent="0.35">
      <c r="A359" s="28"/>
      <c r="B359" s="4"/>
      <c r="C359" s="29"/>
      <c r="D359" s="4"/>
      <c r="E359" s="4"/>
      <c r="F359" s="4"/>
      <c r="G359" s="4"/>
      <c r="H359" s="4"/>
      <c r="I359" s="4"/>
      <c r="J359" s="4"/>
      <c r="K359" s="4"/>
      <c r="L359" s="210" t="str">
        <f t="shared" si="15"/>
        <v>Yes</v>
      </c>
      <c r="M359" s="29"/>
      <c r="N359" s="29"/>
      <c r="O359" s="233" t="str">
        <f>IF(Outcomes!M359="","",IF(AND(Outcomes!M359&lt;='County Names to hide (2)'!$D$2,IF(Outcomes!N359="",'County Names to hide (2)'!$D$2,Outcomes!N359)&gt;='County Names to hide (2)'!$C$2),"Yes","No"))</f>
        <v/>
      </c>
      <c r="P359" s="29"/>
      <c r="Q359" s="29"/>
      <c r="R359" s="29"/>
      <c r="S359" s="29"/>
      <c r="T359" s="206" t="str">
        <f>IF(Outcomes!M359="","",
   IF(AND(Outcomes!N359&lt;&gt;"",Outcomes!N359&lt;'County Names to hide'!$C$2),0,
      ROUND((MIN(IF(Outcomes!N359="", 'County Names to hide'!$D$2, Outcomes!N359),'County Names to hide'!$D$2)-Outcomes!M358)/30,1)))</f>
        <v/>
      </c>
      <c r="U359" s="211" t="str">
        <f>IF(Outcomes!C359="", "", DATEDIF(Outcomes!C359, 'County Names to hide'!$D$2, "m"))</f>
        <v/>
      </c>
      <c r="V359" s="4"/>
      <c r="W359" s="4"/>
      <c r="X359" s="4"/>
      <c r="Y359" s="4"/>
      <c r="Z359" s="4"/>
      <c r="AA359" s="4"/>
      <c r="AB359" s="4"/>
      <c r="AC359" s="4"/>
      <c r="AD359" s="4"/>
      <c r="AE359" s="4"/>
      <c r="AF359" s="4"/>
      <c r="AG359" s="4"/>
      <c r="AH359" s="4"/>
      <c r="AI359" s="4"/>
      <c r="AJ359" s="4"/>
      <c r="AK359" s="4"/>
      <c r="AL359" s="4"/>
      <c r="AM359" s="4"/>
      <c r="AN359" s="4"/>
      <c r="AO359" s="210" t="str">
        <f t="shared" si="16"/>
        <v/>
      </c>
      <c r="AP359" s="210" t="str">
        <f t="shared" si="17"/>
        <v/>
      </c>
      <c r="AQ359" s="4"/>
      <c r="AR359" s="4"/>
      <c r="AS359" s="4"/>
    </row>
    <row r="360" spans="1:45" x14ac:dyDescent="0.35">
      <c r="A360" s="31"/>
      <c r="B360" s="32"/>
      <c r="C360" s="33"/>
      <c r="D360" s="32"/>
      <c r="E360" s="32"/>
      <c r="F360" s="32"/>
      <c r="G360" s="32"/>
      <c r="H360" s="32"/>
      <c r="I360" s="32"/>
      <c r="J360" s="32"/>
      <c r="K360" s="32"/>
      <c r="L360" s="210" t="str">
        <f t="shared" si="15"/>
        <v>Yes</v>
      </c>
      <c r="M360" s="33"/>
      <c r="N360" s="33"/>
      <c r="O360" s="233" t="str">
        <f>IF(Outcomes!M360="","",IF(AND(Outcomes!M360&lt;='County Names to hide (2)'!$D$2,IF(Outcomes!N360="",'County Names to hide (2)'!$D$2,Outcomes!N360)&gt;='County Names to hide (2)'!$C$2),"Yes","No"))</f>
        <v/>
      </c>
      <c r="P360" s="33"/>
      <c r="Q360" s="33"/>
      <c r="R360" s="33"/>
      <c r="S360" s="33"/>
      <c r="T360" s="206" t="str">
        <f>IF(Outcomes!M360="","",
   IF(AND(Outcomes!N360&lt;&gt;"",Outcomes!N360&lt;'County Names to hide'!$C$2),0,
      ROUND((MIN(IF(Outcomes!N360="", 'County Names to hide'!$D$2, Outcomes!N360),'County Names to hide'!$D$2)-Outcomes!M359)/30,1)))</f>
        <v/>
      </c>
      <c r="U360" s="211" t="str">
        <f>IF(Outcomes!C360="", "", DATEDIF(Outcomes!C360, 'County Names to hide'!$D$2, "m"))</f>
        <v/>
      </c>
      <c r="V360" s="32"/>
      <c r="W360" s="32"/>
      <c r="X360" s="32"/>
      <c r="Y360" s="32"/>
      <c r="Z360" s="32"/>
      <c r="AA360" s="32"/>
      <c r="AB360" s="32"/>
      <c r="AC360" s="32"/>
      <c r="AD360" s="32"/>
      <c r="AE360" s="32"/>
      <c r="AF360" s="32"/>
      <c r="AG360" s="32"/>
      <c r="AH360" s="32"/>
      <c r="AI360" s="32"/>
      <c r="AJ360" s="32"/>
      <c r="AK360" s="32"/>
      <c r="AL360" s="32"/>
      <c r="AM360" s="32"/>
      <c r="AN360" s="32"/>
      <c r="AO360" s="210" t="str">
        <f t="shared" si="16"/>
        <v/>
      </c>
      <c r="AP360" s="210" t="str">
        <f t="shared" si="17"/>
        <v/>
      </c>
      <c r="AQ360" s="32"/>
      <c r="AR360" s="32"/>
      <c r="AS360" s="32"/>
    </row>
    <row r="361" spans="1:45" x14ac:dyDescent="0.35">
      <c r="A361" s="28"/>
      <c r="B361" s="4"/>
      <c r="C361" s="29"/>
      <c r="D361" s="4"/>
      <c r="E361" s="4"/>
      <c r="F361" s="4"/>
      <c r="G361" s="4"/>
      <c r="H361" s="4"/>
      <c r="I361" s="4"/>
      <c r="J361" s="4"/>
      <c r="K361" s="4"/>
      <c r="L361" s="210" t="str">
        <f t="shared" si="15"/>
        <v>Yes</v>
      </c>
      <c r="M361" s="29"/>
      <c r="N361" s="29"/>
      <c r="O361" s="233" t="str">
        <f>IF(Outcomes!M361="","",IF(AND(Outcomes!M361&lt;='County Names to hide (2)'!$D$2,IF(Outcomes!N361="",'County Names to hide (2)'!$D$2,Outcomes!N361)&gt;='County Names to hide (2)'!$C$2),"Yes","No"))</f>
        <v/>
      </c>
      <c r="P361" s="29"/>
      <c r="Q361" s="29"/>
      <c r="R361" s="29"/>
      <c r="S361" s="29"/>
      <c r="T361" s="206" t="str">
        <f>IF(Outcomes!M361="","",
   IF(AND(Outcomes!N361&lt;&gt;"",Outcomes!N361&lt;'County Names to hide'!$C$2),0,
      ROUND((MIN(IF(Outcomes!N361="", 'County Names to hide'!$D$2, Outcomes!N361),'County Names to hide'!$D$2)-Outcomes!M360)/30,1)))</f>
        <v/>
      </c>
      <c r="U361" s="211" t="str">
        <f>IF(Outcomes!C361="", "", DATEDIF(Outcomes!C361, 'County Names to hide'!$D$2, "m"))</f>
        <v/>
      </c>
      <c r="V361" s="4"/>
      <c r="W361" s="4"/>
      <c r="X361" s="4"/>
      <c r="Y361" s="4"/>
      <c r="Z361" s="4"/>
      <c r="AA361" s="4"/>
      <c r="AB361" s="4"/>
      <c r="AC361" s="4"/>
      <c r="AD361" s="4"/>
      <c r="AE361" s="4"/>
      <c r="AF361" s="4"/>
      <c r="AG361" s="4"/>
      <c r="AH361" s="4"/>
      <c r="AI361" s="4"/>
      <c r="AJ361" s="4"/>
      <c r="AK361" s="4"/>
      <c r="AL361" s="4"/>
      <c r="AM361" s="4"/>
      <c r="AN361" s="4"/>
      <c r="AO361" s="210" t="str">
        <f t="shared" si="16"/>
        <v/>
      </c>
      <c r="AP361" s="210" t="str">
        <f t="shared" si="17"/>
        <v/>
      </c>
      <c r="AQ361" s="4"/>
      <c r="AR361" s="4"/>
      <c r="AS361" s="4"/>
    </row>
    <row r="362" spans="1:45" x14ac:dyDescent="0.35">
      <c r="A362" s="31"/>
      <c r="B362" s="32"/>
      <c r="C362" s="33"/>
      <c r="D362" s="32"/>
      <c r="E362" s="32"/>
      <c r="F362" s="32"/>
      <c r="G362" s="32"/>
      <c r="H362" s="32"/>
      <c r="I362" s="32"/>
      <c r="J362" s="32"/>
      <c r="K362" s="32"/>
      <c r="L362" s="210" t="str">
        <f t="shared" si="15"/>
        <v>Yes</v>
      </c>
      <c r="M362" s="33"/>
      <c r="N362" s="33"/>
      <c r="O362" s="233" t="str">
        <f>IF(Outcomes!M362="","",IF(AND(Outcomes!M362&lt;='County Names to hide (2)'!$D$2,IF(Outcomes!N362="",'County Names to hide (2)'!$D$2,Outcomes!N362)&gt;='County Names to hide (2)'!$C$2),"Yes","No"))</f>
        <v/>
      </c>
      <c r="P362" s="33"/>
      <c r="Q362" s="33"/>
      <c r="R362" s="33"/>
      <c r="S362" s="33"/>
      <c r="T362" s="206" t="str">
        <f>IF(Outcomes!M362="","",
   IF(AND(Outcomes!N362&lt;&gt;"",Outcomes!N362&lt;'County Names to hide'!$C$2),0,
      ROUND((MIN(IF(Outcomes!N362="", 'County Names to hide'!$D$2, Outcomes!N362),'County Names to hide'!$D$2)-Outcomes!M361)/30,1)))</f>
        <v/>
      </c>
      <c r="U362" s="211" t="str">
        <f>IF(Outcomes!C362="", "", DATEDIF(Outcomes!C362, 'County Names to hide'!$D$2, "m"))</f>
        <v/>
      </c>
      <c r="V362" s="32"/>
      <c r="W362" s="32"/>
      <c r="X362" s="32"/>
      <c r="Y362" s="32"/>
      <c r="Z362" s="32"/>
      <c r="AA362" s="32"/>
      <c r="AB362" s="32"/>
      <c r="AC362" s="32"/>
      <c r="AD362" s="32"/>
      <c r="AE362" s="32"/>
      <c r="AF362" s="32"/>
      <c r="AG362" s="32"/>
      <c r="AH362" s="32"/>
      <c r="AI362" s="32"/>
      <c r="AJ362" s="32"/>
      <c r="AK362" s="32"/>
      <c r="AL362" s="32"/>
      <c r="AM362" s="32"/>
      <c r="AN362" s="32"/>
      <c r="AO362" s="210" t="str">
        <f t="shared" si="16"/>
        <v/>
      </c>
      <c r="AP362" s="210" t="str">
        <f t="shared" si="17"/>
        <v/>
      </c>
      <c r="AQ362" s="32"/>
      <c r="AR362" s="32"/>
      <c r="AS362" s="32"/>
    </row>
    <row r="363" spans="1:45" x14ac:dyDescent="0.35">
      <c r="A363" s="28"/>
      <c r="B363" s="4"/>
      <c r="C363" s="29"/>
      <c r="D363" s="4"/>
      <c r="E363" s="4"/>
      <c r="F363" s="4"/>
      <c r="G363" s="4"/>
      <c r="H363" s="4"/>
      <c r="I363" s="4"/>
      <c r="J363" s="4"/>
      <c r="K363" s="4"/>
      <c r="L363" s="210" t="str">
        <f t="shared" si="15"/>
        <v>Yes</v>
      </c>
      <c r="M363" s="29"/>
      <c r="N363" s="29"/>
      <c r="O363" s="233" t="str">
        <f>IF(Outcomes!M363="","",IF(AND(Outcomes!M363&lt;='County Names to hide (2)'!$D$2,IF(Outcomes!N363="",'County Names to hide (2)'!$D$2,Outcomes!N363)&gt;='County Names to hide (2)'!$C$2),"Yes","No"))</f>
        <v/>
      </c>
      <c r="P363" s="29"/>
      <c r="Q363" s="29"/>
      <c r="R363" s="29"/>
      <c r="S363" s="29"/>
      <c r="T363" s="206" t="str">
        <f>IF(Outcomes!M363="","",
   IF(AND(Outcomes!N363&lt;&gt;"",Outcomes!N363&lt;'County Names to hide'!$C$2),0,
      ROUND((MIN(IF(Outcomes!N363="", 'County Names to hide'!$D$2, Outcomes!N363),'County Names to hide'!$D$2)-Outcomes!M362)/30,1)))</f>
        <v/>
      </c>
      <c r="U363" s="211" t="str">
        <f>IF(Outcomes!C363="", "", DATEDIF(Outcomes!C363, 'County Names to hide'!$D$2, "m"))</f>
        <v/>
      </c>
      <c r="V363" s="4"/>
      <c r="W363" s="4"/>
      <c r="X363" s="4"/>
      <c r="Y363" s="4"/>
      <c r="Z363" s="4"/>
      <c r="AA363" s="4"/>
      <c r="AB363" s="4"/>
      <c r="AC363" s="4"/>
      <c r="AD363" s="4"/>
      <c r="AE363" s="4"/>
      <c r="AF363" s="4"/>
      <c r="AG363" s="4"/>
      <c r="AH363" s="4"/>
      <c r="AI363" s="4"/>
      <c r="AJ363" s="4"/>
      <c r="AK363" s="4"/>
      <c r="AL363" s="4"/>
      <c r="AM363" s="4"/>
      <c r="AN363" s="4"/>
      <c r="AO363" s="210" t="str">
        <f t="shared" si="16"/>
        <v/>
      </c>
      <c r="AP363" s="210" t="str">
        <f t="shared" si="17"/>
        <v/>
      </c>
      <c r="AQ363" s="4"/>
      <c r="AR363" s="4"/>
      <c r="AS363" s="4"/>
    </row>
    <row r="364" spans="1:45" x14ac:dyDescent="0.35">
      <c r="A364" s="31"/>
      <c r="B364" s="32"/>
      <c r="C364" s="33"/>
      <c r="D364" s="32"/>
      <c r="E364" s="32"/>
      <c r="F364" s="32"/>
      <c r="G364" s="32"/>
      <c r="H364" s="32"/>
      <c r="I364" s="32"/>
      <c r="J364" s="32"/>
      <c r="K364" s="32"/>
      <c r="L364" s="210" t="str">
        <f t="shared" si="15"/>
        <v>Yes</v>
      </c>
      <c r="M364" s="33"/>
      <c r="N364" s="33"/>
      <c r="O364" s="233" t="str">
        <f>IF(Outcomes!M364="","",IF(AND(Outcomes!M364&lt;='County Names to hide (2)'!$D$2,IF(Outcomes!N364="",'County Names to hide (2)'!$D$2,Outcomes!N364)&gt;='County Names to hide (2)'!$C$2),"Yes","No"))</f>
        <v/>
      </c>
      <c r="P364" s="33"/>
      <c r="Q364" s="33"/>
      <c r="R364" s="33"/>
      <c r="S364" s="33"/>
      <c r="T364" s="206" t="str">
        <f>IF(Outcomes!M364="","",
   IF(AND(Outcomes!N364&lt;&gt;"",Outcomes!N364&lt;'County Names to hide'!$C$2),0,
      ROUND((MIN(IF(Outcomes!N364="", 'County Names to hide'!$D$2, Outcomes!N364),'County Names to hide'!$D$2)-Outcomes!M363)/30,1)))</f>
        <v/>
      </c>
      <c r="U364" s="211" t="str">
        <f>IF(Outcomes!C364="", "", DATEDIF(Outcomes!C364, 'County Names to hide'!$D$2, "m"))</f>
        <v/>
      </c>
      <c r="V364" s="32"/>
      <c r="W364" s="32"/>
      <c r="X364" s="32"/>
      <c r="Y364" s="32"/>
      <c r="Z364" s="32"/>
      <c r="AA364" s="32"/>
      <c r="AB364" s="32"/>
      <c r="AC364" s="32"/>
      <c r="AD364" s="32"/>
      <c r="AE364" s="32"/>
      <c r="AF364" s="32"/>
      <c r="AG364" s="32"/>
      <c r="AH364" s="32"/>
      <c r="AI364" s="32"/>
      <c r="AJ364" s="32"/>
      <c r="AK364" s="32"/>
      <c r="AL364" s="32"/>
      <c r="AM364" s="32"/>
      <c r="AN364" s="32"/>
      <c r="AO364" s="210" t="str">
        <f t="shared" si="16"/>
        <v/>
      </c>
      <c r="AP364" s="210" t="str">
        <f t="shared" si="17"/>
        <v/>
      </c>
      <c r="AQ364" s="32"/>
      <c r="AR364" s="32"/>
      <c r="AS364" s="32"/>
    </row>
    <row r="365" spans="1:45" x14ac:dyDescent="0.35">
      <c r="A365" s="28"/>
      <c r="B365" s="4"/>
      <c r="C365" s="29"/>
      <c r="D365" s="4"/>
      <c r="E365" s="4"/>
      <c r="F365" s="4"/>
      <c r="G365" s="4"/>
      <c r="H365" s="4"/>
      <c r="I365" s="4"/>
      <c r="J365" s="4"/>
      <c r="K365" s="4"/>
      <c r="L365" s="210" t="str">
        <f t="shared" si="15"/>
        <v>Yes</v>
      </c>
      <c r="M365" s="29"/>
      <c r="N365" s="29"/>
      <c r="O365" s="233" t="str">
        <f>IF(Outcomes!M365="","",IF(AND(Outcomes!M365&lt;='County Names to hide (2)'!$D$2,IF(Outcomes!N365="",'County Names to hide (2)'!$D$2,Outcomes!N365)&gt;='County Names to hide (2)'!$C$2),"Yes","No"))</f>
        <v/>
      </c>
      <c r="P365" s="29"/>
      <c r="Q365" s="29"/>
      <c r="R365" s="29"/>
      <c r="S365" s="29"/>
      <c r="T365" s="206" t="str">
        <f>IF(Outcomes!M365="","",
   IF(AND(Outcomes!N365&lt;&gt;"",Outcomes!N365&lt;'County Names to hide'!$C$2),0,
      ROUND((MIN(IF(Outcomes!N365="", 'County Names to hide'!$D$2, Outcomes!N365),'County Names to hide'!$D$2)-Outcomes!M364)/30,1)))</f>
        <v/>
      </c>
      <c r="U365" s="211" t="str">
        <f>IF(Outcomes!C365="", "", DATEDIF(Outcomes!C365, 'County Names to hide'!$D$2, "m"))</f>
        <v/>
      </c>
      <c r="V365" s="4"/>
      <c r="W365" s="4"/>
      <c r="X365" s="4"/>
      <c r="Y365" s="4"/>
      <c r="Z365" s="4"/>
      <c r="AA365" s="4"/>
      <c r="AB365" s="4"/>
      <c r="AC365" s="4"/>
      <c r="AD365" s="4"/>
      <c r="AE365" s="4"/>
      <c r="AF365" s="4"/>
      <c r="AG365" s="4"/>
      <c r="AH365" s="4"/>
      <c r="AI365" s="4"/>
      <c r="AJ365" s="4"/>
      <c r="AK365" s="4"/>
      <c r="AL365" s="4"/>
      <c r="AM365" s="4"/>
      <c r="AN365" s="4"/>
      <c r="AO365" s="210" t="str">
        <f t="shared" si="16"/>
        <v/>
      </c>
      <c r="AP365" s="210" t="str">
        <f t="shared" si="17"/>
        <v/>
      </c>
      <c r="AQ365" s="4"/>
      <c r="AR365" s="4"/>
      <c r="AS365" s="4"/>
    </row>
    <row r="366" spans="1:45" x14ac:dyDescent="0.35">
      <c r="A366" s="31"/>
      <c r="B366" s="32"/>
      <c r="C366" s="33"/>
      <c r="D366" s="32"/>
      <c r="E366" s="32"/>
      <c r="F366" s="32"/>
      <c r="G366" s="32"/>
      <c r="H366" s="32"/>
      <c r="I366" s="32"/>
      <c r="J366" s="32"/>
      <c r="K366" s="32"/>
      <c r="L366" s="210" t="str">
        <f t="shared" si="15"/>
        <v>Yes</v>
      </c>
      <c r="M366" s="33"/>
      <c r="N366" s="33"/>
      <c r="O366" s="233" t="str">
        <f>IF(Outcomes!M366="","",IF(AND(Outcomes!M366&lt;='County Names to hide (2)'!$D$2,IF(Outcomes!N366="",'County Names to hide (2)'!$D$2,Outcomes!N366)&gt;='County Names to hide (2)'!$C$2),"Yes","No"))</f>
        <v/>
      </c>
      <c r="P366" s="33"/>
      <c r="Q366" s="33"/>
      <c r="R366" s="33"/>
      <c r="S366" s="33"/>
      <c r="T366" s="206" t="str">
        <f>IF(Outcomes!M366="","",
   IF(AND(Outcomes!N366&lt;&gt;"",Outcomes!N366&lt;'County Names to hide'!$C$2),0,
      ROUND((MIN(IF(Outcomes!N366="", 'County Names to hide'!$D$2, Outcomes!N366),'County Names to hide'!$D$2)-Outcomes!M365)/30,1)))</f>
        <v/>
      </c>
      <c r="U366" s="211" t="str">
        <f>IF(Outcomes!C366="", "", DATEDIF(Outcomes!C366, 'County Names to hide'!$D$2, "m"))</f>
        <v/>
      </c>
      <c r="V366" s="32"/>
      <c r="W366" s="32"/>
      <c r="X366" s="32"/>
      <c r="Y366" s="32"/>
      <c r="Z366" s="32"/>
      <c r="AA366" s="32"/>
      <c r="AB366" s="32"/>
      <c r="AC366" s="32"/>
      <c r="AD366" s="32"/>
      <c r="AE366" s="32"/>
      <c r="AF366" s="32"/>
      <c r="AG366" s="32"/>
      <c r="AH366" s="32"/>
      <c r="AI366" s="32"/>
      <c r="AJ366" s="32"/>
      <c r="AK366" s="32"/>
      <c r="AL366" s="32"/>
      <c r="AM366" s="32"/>
      <c r="AN366" s="32"/>
      <c r="AO366" s="210" t="str">
        <f t="shared" si="16"/>
        <v/>
      </c>
      <c r="AP366" s="210" t="str">
        <f t="shared" si="17"/>
        <v/>
      </c>
      <c r="AQ366" s="32"/>
      <c r="AR366" s="32"/>
      <c r="AS366" s="32"/>
    </row>
    <row r="367" spans="1:45" x14ac:dyDescent="0.35">
      <c r="A367" s="28"/>
      <c r="B367" s="4"/>
      <c r="C367" s="29"/>
      <c r="D367" s="4"/>
      <c r="E367" s="4"/>
      <c r="F367" s="4"/>
      <c r="G367" s="4"/>
      <c r="H367" s="4"/>
      <c r="I367" s="4"/>
      <c r="J367" s="4"/>
      <c r="K367" s="4"/>
      <c r="L367" s="210" t="str">
        <f t="shared" si="15"/>
        <v>Yes</v>
      </c>
      <c r="M367" s="29"/>
      <c r="N367" s="29"/>
      <c r="O367" s="233" t="str">
        <f>IF(Outcomes!M367="","",IF(AND(Outcomes!M367&lt;='County Names to hide (2)'!$D$2,IF(Outcomes!N367="",'County Names to hide (2)'!$D$2,Outcomes!N367)&gt;='County Names to hide (2)'!$C$2),"Yes","No"))</f>
        <v/>
      </c>
      <c r="P367" s="29"/>
      <c r="Q367" s="29"/>
      <c r="R367" s="29"/>
      <c r="S367" s="29"/>
      <c r="T367" s="206" t="str">
        <f>IF(Outcomes!M367="","",
   IF(AND(Outcomes!N367&lt;&gt;"",Outcomes!N367&lt;'County Names to hide'!$C$2),0,
      ROUND((MIN(IF(Outcomes!N367="", 'County Names to hide'!$D$2, Outcomes!N367),'County Names to hide'!$D$2)-Outcomes!M366)/30,1)))</f>
        <v/>
      </c>
      <c r="U367" s="211" t="str">
        <f>IF(Outcomes!C367="", "", DATEDIF(Outcomes!C367, 'County Names to hide'!$D$2, "m"))</f>
        <v/>
      </c>
      <c r="V367" s="4"/>
      <c r="W367" s="4"/>
      <c r="X367" s="4"/>
      <c r="Y367" s="4"/>
      <c r="Z367" s="4"/>
      <c r="AA367" s="4"/>
      <c r="AB367" s="4"/>
      <c r="AC367" s="4"/>
      <c r="AD367" s="4"/>
      <c r="AE367" s="4"/>
      <c r="AF367" s="4"/>
      <c r="AG367" s="4"/>
      <c r="AH367" s="4"/>
      <c r="AI367" s="4"/>
      <c r="AJ367" s="4"/>
      <c r="AK367" s="4"/>
      <c r="AL367" s="4"/>
      <c r="AM367" s="4"/>
      <c r="AN367" s="4"/>
      <c r="AO367" s="210" t="str">
        <f t="shared" si="16"/>
        <v/>
      </c>
      <c r="AP367" s="210" t="str">
        <f t="shared" si="17"/>
        <v/>
      </c>
      <c r="AQ367" s="4"/>
      <c r="AR367" s="4"/>
      <c r="AS367" s="4"/>
    </row>
    <row r="368" spans="1:45" x14ac:dyDescent="0.35">
      <c r="A368" s="31"/>
      <c r="B368" s="32"/>
      <c r="C368" s="33"/>
      <c r="D368" s="32"/>
      <c r="E368" s="32"/>
      <c r="F368" s="32"/>
      <c r="G368" s="32"/>
      <c r="H368" s="32"/>
      <c r="I368" s="32"/>
      <c r="J368" s="32"/>
      <c r="K368" s="32"/>
      <c r="L368" s="210" t="str">
        <f t="shared" si="15"/>
        <v>Yes</v>
      </c>
      <c r="M368" s="33"/>
      <c r="N368" s="33"/>
      <c r="O368" s="233" t="str">
        <f>IF(Outcomes!M368="","",IF(AND(Outcomes!M368&lt;='County Names to hide (2)'!$D$2,IF(Outcomes!N368="",'County Names to hide (2)'!$D$2,Outcomes!N368)&gt;='County Names to hide (2)'!$C$2),"Yes","No"))</f>
        <v/>
      </c>
      <c r="P368" s="33"/>
      <c r="Q368" s="33"/>
      <c r="R368" s="33"/>
      <c r="S368" s="33"/>
      <c r="T368" s="206" t="str">
        <f>IF(Outcomes!M368="","",
   IF(AND(Outcomes!N368&lt;&gt;"",Outcomes!N368&lt;'County Names to hide'!$C$2),0,
      ROUND((MIN(IF(Outcomes!N368="", 'County Names to hide'!$D$2, Outcomes!N368),'County Names to hide'!$D$2)-Outcomes!M367)/30,1)))</f>
        <v/>
      </c>
      <c r="U368" s="211" t="str">
        <f>IF(Outcomes!C368="", "", DATEDIF(Outcomes!C368, 'County Names to hide'!$D$2, "m"))</f>
        <v/>
      </c>
      <c r="V368" s="32"/>
      <c r="W368" s="32"/>
      <c r="X368" s="32"/>
      <c r="Y368" s="32"/>
      <c r="Z368" s="32"/>
      <c r="AA368" s="32"/>
      <c r="AB368" s="32"/>
      <c r="AC368" s="32"/>
      <c r="AD368" s="32"/>
      <c r="AE368" s="32"/>
      <c r="AF368" s="32"/>
      <c r="AG368" s="32"/>
      <c r="AH368" s="32"/>
      <c r="AI368" s="32"/>
      <c r="AJ368" s="32"/>
      <c r="AK368" s="32"/>
      <c r="AL368" s="32"/>
      <c r="AM368" s="32"/>
      <c r="AN368" s="32"/>
      <c r="AO368" s="210" t="str">
        <f t="shared" si="16"/>
        <v/>
      </c>
      <c r="AP368" s="210" t="str">
        <f t="shared" si="17"/>
        <v/>
      </c>
      <c r="AQ368" s="32"/>
      <c r="AR368" s="32"/>
      <c r="AS368" s="32"/>
    </row>
    <row r="369" spans="1:45" x14ac:dyDescent="0.35">
      <c r="A369" s="28"/>
      <c r="B369" s="4"/>
      <c r="C369" s="29"/>
      <c r="D369" s="4"/>
      <c r="E369" s="4"/>
      <c r="F369" s="4"/>
      <c r="G369" s="4"/>
      <c r="H369" s="4"/>
      <c r="I369" s="4"/>
      <c r="J369" s="4"/>
      <c r="K369" s="4"/>
      <c r="L369" s="210" t="str">
        <f t="shared" si="15"/>
        <v>Yes</v>
      </c>
      <c r="M369" s="29"/>
      <c r="N369" s="29"/>
      <c r="O369" s="233" t="str">
        <f>IF(Outcomes!M369="","",IF(AND(Outcomes!M369&lt;='County Names to hide (2)'!$D$2,IF(Outcomes!N369="",'County Names to hide (2)'!$D$2,Outcomes!N369)&gt;='County Names to hide (2)'!$C$2),"Yes","No"))</f>
        <v/>
      </c>
      <c r="P369" s="29"/>
      <c r="Q369" s="29"/>
      <c r="R369" s="29"/>
      <c r="S369" s="29"/>
      <c r="T369" s="206" t="str">
        <f>IF(Outcomes!M369="","",
   IF(AND(Outcomes!N369&lt;&gt;"",Outcomes!N369&lt;'County Names to hide'!$C$2),0,
      ROUND((MIN(IF(Outcomes!N369="", 'County Names to hide'!$D$2, Outcomes!N369),'County Names to hide'!$D$2)-Outcomes!M368)/30,1)))</f>
        <v/>
      </c>
      <c r="U369" s="211" t="str">
        <f>IF(Outcomes!C369="", "", DATEDIF(Outcomes!C369, 'County Names to hide'!$D$2, "m"))</f>
        <v/>
      </c>
      <c r="V369" s="4"/>
      <c r="W369" s="4"/>
      <c r="X369" s="4"/>
      <c r="Y369" s="4"/>
      <c r="Z369" s="4"/>
      <c r="AA369" s="4"/>
      <c r="AB369" s="4"/>
      <c r="AC369" s="4"/>
      <c r="AD369" s="4"/>
      <c r="AE369" s="4"/>
      <c r="AF369" s="4"/>
      <c r="AG369" s="4"/>
      <c r="AH369" s="4"/>
      <c r="AI369" s="4"/>
      <c r="AJ369" s="4"/>
      <c r="AK369" s="4"/>
      <c r="AL369" s="4"/>
      <c r="AM369" s="4"/>
      <c r="AN369" s="4"/>
      <c r="AO369" s="210" t="str">
        <f t="shared" si="16"/>
        <v/>
      </c>
      <c r="AP369" s="210" t="str">
        <f t="shared" si="17"/>
        <v/>
      </c>
      <c r="AQ369" s="4"/>
      <c r="AR369" s="4"/>
      <c r="AS369" s="4"/>
    </row>
    <row r="370" spans="1:45" x14ac:dyDescent="0.35">
      <c r="A370" s="31"/>
      <c r="B370" s="32"/>
      <c r="C370" s="33"/>
      <c r="D370" s="32"/>
      <c r="E370" s="32"/>
      <c r="F370" s="32"/>
      <c r="G370" s="32"/>
      <c r="H370" s="32"/>
      <c r="I370" s="32"/>
      <c r="J370" s="32"/>
      <c r="K370" s="32"/>
      <c r="L370" s="210" t="str">
        <f t="shared" si="15"/>
        <v>Yes</v>
      </c>
      <c r="M370" s="33"/>
      <c r="N370" s="33"/>
      <c r="O370" s="233" t="str">
        <f>IF(Outcomes!M370="","",IF(AND(Outcomes!M370&lt;='County Names to hide (2)'!$D$2,IF(Outcomes!N370="",'County Names to hide (2)'!$D$2,Outcomes!N370)&gt;='County Names to hide (2)'!$C$2),"Yes","No"))</f>
        <v/>
      </c>
      <c r="P370" s="33"/>
      <c r="Q370" s="33"/>
      <c r="R370" s="33"/>
      <c r="S370" s="33"/>
      <c r="T370" s="206" t="str">
        <f>IF(Outcomes!M370="","",
   IF(AND(Outcomes!N370&lt;&gt;"",Outcomes!N370&lt;'County Names to hide'!$C$2),0,
      ROUND((MIN(IF(Outcomes!N370="", 'County Names to hide'!$D$2, Outcomes!N370),'County Names to hide'!$D$2)-Outcomes!M369)/30,1)))</f>
        <v/>
      </c>
      <c r="U370" s="211" t="str">
        <f>IF(Outcomes!C370="", "", DATEDIF(Outcomes!C370, 'County Names to hide'!$D$2, "m"))</f>
        <v/>
      </c>
      <c r="V370" s="32"/>
      <c r="W370" s="32"/>
      <c r="X370" s="32"/>
      <c r="Y370" s="32"/>
      <c r="Z370" s="32"/>
      <c r="AA370" s="32"/>
      <c r="AB370" s="32"/>
      <c r="AC370" s="32"/>
      <c r="AD370" s="32"/>
      <c r="AE370" s="32"/>
      <c r="AF370" s="32"/>
      <c r="AG370" s="32"/>
      <c r="AH370" s="32"/>
      <c r="AI370" s="32"/>
      <c r="AJ370" s="32"/>
      <c r="AK370" s="32"/>
      <c r="AL370" s="32"/>
      <c r="AM370" s="32"/>
      <c r="AN370" s="32"/>
      <c r="AO370" s="210" t="str">
        <f t="shared" si="16"/>
        <v/>
      </c>
      <c r="AP370" s="210" t="str">
        <f t="shared" si="17"/>
        <v/>
      </c>
      <c r="AQ370" s="32"/>
      <c r="AR370" s="32"/>
      <c r="AS370" s="32"/>
    </row>
    <row r="371" spans="1:45" x14ac:dyDescent="0.35">
      <c r="A371" s="28"/>
      <c r="B371" s="4"/>
      <c r="C371" s="29"/>
      <c r="D371" s="4"/>
      <c r="E371" s="4"/>
      <c r="F371" s="4"/>
      <c r="G371" s="4"/>
      <c r="H371" s="4"/>
      <c r="I371" s="4"/>
      <c r="J371" s="4"/>
      <c r="K371" s="4"/>
      <c r="L371" s="210" t="str">
        <f t="shared" si="15"/>
        <v>Yes</v>
      </c>
      <c r="M371" s="29"/>
      <c r="N371" s="29"/>
      <c r="O371" s="233" t="str">
        <f>IF(Outcomes!M371="","",IF(AND(Outcomes!M371&lt;='County Names to hide (2)'!$D$2,IF(Outcomes!N371="",'County Names to hide (2)'!$D$2,Outcomes!N371)&gt;='County Names to hide (2)'!$C$2),"Yes","No"))</f>
        <v/>
      </c>
      <c r="P371" s="29"/>
      <c r="Q371" s="29"/>
      <c r="R371" s="29"/>
      <c r="S371" s="29"/>
      <c r="T371" s="206" t="str">
        <f>IF(Outcomes!M371="","",
   IF(AND(Outcomes!N371&lt;&gt;"",Outcomes!N371&lt;'County Names to hide'!$C$2),0,
      ROUND((MIN(IF(Outcomes!N371="", 'County Names to hide'!$D$2, Outcomes!N371),'County Names to hide'!$D$2)-Outcomes!M370)/30,1)))</f>
        <v/>
      </c>
      <c r="U371" s="211" t="str">
        <f>IF(Outcomes!C371="", "", DATEDIF(Outcomes!C371, 'County Names to hide'!$D$2, "m"))</f>
        <v/>
      </c>
      <c r="V371" s="4"/>
      <c r="W371" s="4"/>
      <c r="X371" s="4"/>
      <c r="Y371" s="4"/>
      <c r="Z371" s="4"/>
      <c r="AA371" s="4"/>
      <c r="AB371" s="4"/>
      <c r="AC371" s="4"/>
      <c r="AD371" s="4"/>
      <c r="AE371" s="4"/>
      <c r="AF371" s="4"/>
      <c r="AG371" s="4"/>
      <c r="AH371" s="4"/>
      <c r="AI371" s="4"/>
      <c r="AJ371" s="4"/>
      <c r="AK371" s="4"/>
      <c r="AL371" s="4"/>
      <c r="AM371" s="4"/>
      <c r="AN371" s="4"/>
      <c r="AO371" s="210" t="str">
        <f t="shared" si="16"/>
        <v/>
      </c>
      <c r="AP371" s="210" t="str">
        <f t="shared" si="17"/>
        <v/>
      </c>
      <c r="AQ371" s="4"/>
      <c r="AR371" s="4"/>
      <c r="AS371" s="4"/>
    </row>
    <row r="372" spans="1:45" x14ac:dyDescent="0.35">
      <c r="A372" s="31"/>
      <c r="B372" s="32"/>
      <c r="C372" s="33"/>
      <c r="D372" s="32"/>
      <c r="E372" s="32"/>
      <c r="F372" s="32"/>
      <c r="G372" s="32"/>
      <c r="H372" s="32"/>
      <c r="I372" s="32"/>
      <c r="J372" s="32"/>
      <c r="K372" s="32"/>
      <c r="L372" s="210" t="str">
        <f t="shared" si="15"/>
        <v>Yes</v>
      </c>
      <c r="M372" s="33"/>
      <c r="N372" s="33"/>
      <c r="O372" s="233" t="str">
        <f>IF(Outcomes!M372="","",IF(AND(Outcomes!M372&lt;='County Names to hide (2)'!$D$2,IF(Outcomes!N372="",'County Names to hide (2)'!$D$2,Outcomes!N372)&gt;='County Names to hide (2)'!$C$2),"Yes","No"))</f>
        <v/>
      </c>
      <c r="P372" s="33"/>
      <c r="Q372" s="33"/>
      <c r="R372" s="33"/>
      <c r="S372" s="33"/>
      <c r="T372" s="206" t="str">
        <f>IF(Outcomes!M372="","",
   IF(AND(Outcomes!N372&lt;&gt;"",Outcomes!N372&lt;'County Names to hide'!$C$2),0,
      ROUND((MIN(IF(Outcomes!N372="", 'County Names to hide'!$D$2, Outcomes!N372),'County Names to hide'!$D$2)-Outcomes!M371)/30,1)))</f>
        <v/>
      </c>
      <c r="U372" s="211" t="str">
        <f>IF(Outcomes!C372="", "", DATEDIF(Outcomes!C372, 'County Names to hide'!$D$2, "m"))</f>
        <v/>
      </c>
      <c r="V372" s="32"/>
      <c r="W372" s="32"/>
      <c r="X372" s="32"/>
      <c r="Y372" s="32"/>
      <c r="Z372" s="32"/>
      <c r="AA372" s="32"/>
      <c r="AB372" s="32"/>
      <c r="AC372" s="32"/>
      <c r="AD372" s="32"/>
      <c r="AE372" s="32"/>
      <c r="AF372" s="32"/>
      <c r="AG372" s="32"/>
      <c r="AH372" s="32"/>
      <c r="AI372" s="32"/>
      <c r="AJ372" s="32"/>
      <c r="AK372" s="32"/>
      <c r="AL372" s="32"/>
      <c r="AM372" s="32"/>
      <c r="AN372" s="32"/>
      <c r="AO372" s="210" t="str">
        <f t="shared" si="16"/>
        <v/>
      </c>
      <c r="AP372" s="210" t="str">
        <f t="shared" si="17"/>
        <v/>
      </c>
      <c r="AQ372" s="32"/>
      <c r="AR372" s="32"/>
      <c r="AS372" s="32"/>
    </row>
    <row r="373" spans="1:45" x14ac:dyDescent="0.35">
      <c r="A373" s="28"/>
      <c r="B373" s="4"/>
      <c r="C373" s="29"/>
      <c r="D373" s="4"/>
      <c r="E373" s="4"/>
      <c r="F373" s="4"/>
      <c r="G373" s="4"/>
      <c r="H373" s="4"/>
      <c r="I373" s="4"/>
      <c r="J373" s="4"/>
      <c r="K373" s="4"/>
      <c r="L373" s="210" t="str">
        <f t="shared" si="15"/>
        <v>Yes</v>
      </c>
      <c r="M373" s="29"/>
      <c r="N373" s="29"/>
      <c r="O373" s="233" t="str">
        <f>IF(Outcomes!M373="","",IF(AND(Outcomes!M373&lt;='County Names to hide (2)'!$D$2,IF(Outcomes!N373="",'County Names to hide (2)'!$D$2,Outcomes!N373)&gt;='County Names to hide (2)'!$C$2),"Yes","No"))</f>
        <v/>
      </c>
      <c r="P373" s="29"/>
      <c r="Q373" s="29"/>
      <c r="R373" s="29"/>
      <c r="S373" s="29"/>
      <c r="T373" s="206" t="str">
        <f>IF(Outcomes!M373="","",
   IF(AND(Outcomes!N373&lt;&gt;"",Outcomes!N373&lt;'County Names to hide'!$C$2),0,
      ROUND((MIN(IF(Outcomes!N373="", 'County Names to hide'!$D$2, Outcomes!N373),'County Names to hide'!$D$2)-Outcomes!M372)/30,1)))</f>
        <v/>
      </c>
      <c r="U373" s="211" t="str">
        <f>IF(Outcomes!C373="", "", DATEDIF(Outcomes!C373, 'County Names to hide'!$D$2, "m"))</f>
        <v/>
      </c>
      <c r="V373" s="4"/>
      <c r="W373" s="4"/>
      <c r="X373" s="4"/>
      <c r="Y373" s="4"/>
      <c r="Z373" s="4"/>
      <c r="AA373" s="4"/>
      <c r="AB373" s="4"/>
      <c r="AC373" s="4"/>
      <c r="AD373" s="4"/>
      <c r="AE373" s="4"/>
      <c r="AF373" s="4"/>
      <c r="AG373" s="4"/>
      <c r="AH373" s="4"/>
      <c r="AI373" s="4"/>
      <c r="AJ373" s="4"/>
      <c r="AK373" s="4"/>
      <c r="AL373" s="4"/>
      <c r="AM373" s="4"/>
      <c r="AN373" s="4"/>
      <c r="AO373" s="210" t="str">
        <f t="shared" si="16"/>
        <v/>
      </c>
      <c r="AP373" s="210" t="str">
        <f t="shared" si="17"/>
        <v/>
      </c>
      <c r="AQ373" s="4"/>
      <c r="AR373" s="4"/>
      <c r="AS373" s="4"/>
    </row>
    <row r="374" spans="1:45" x14ac:dyDescent="0.35">
      <c r="A374" s="31"/>
      <c r="B374" s="32"/>
      <c r="C374" s="33"/>
      <c r="D374" s="32"/>
      <c r="E374" s="32"/>
      <c r="F374" s="32"/>
      <c r="G374" s="32"/>
      <c r="H374" s="32"/>
      <c r="I374" s="32"/>
      <c r="J374" s="32"/>
      <c r="K374" s="32"/>
      <c r="L374" s="210" t="str">
        <f t="shared" si="15"/>
        <v>Yes</v>
      </c>
      <c r="M374" s="33"/>
      <c r="N374" s="33"/>
      <c r="O374" s="233" t="str">
        <f>IF(Outcomes!M374="","",IF(AND(Outcomes!M374&lt;='County Names to hide (2)'!$D$2,IF(Outcomes!N374="",'County Names to hide (2)'!$D$2,Outcomes!N374)&gt;='County Names to hide (2)'!$C$2),"Yes","No"))</f>
        <v/>
      </c>
      <c r="P374" s="33"/>
      <c r="Q374" s="33"/>
      <c r="R374" s="33"/>
      <c r="S374" s="33"/>
      <c r="T374" s="206" t="str">
        <f>IF(Outcomes!M374="","",
   IF(AND(Outcomes!N374&lt;&gt;"",Outcomes!N374&lt;'County Names to hide'!$C$2),0,
      ROUND((MIN(IF(Outcomes!N374="", 'County Names to hide'!$D$2, Outcomes!N374),'County Names to hide'!$D$2)-Outcomes!M373)/30,1)))</f>
        <v/>
      </c>
      <c r="U374" s="211" t="str">
        <f>IF(Outcomes!C374="", "", DATEDIF(Outcomes!C374, 'County Names to hide'!$D$2, "m"))</f>
        <v/>
      </c>
      <c r="V374" s="32"/>
      <c r="W374" s="32"/>
      <c r="X374" s="32"/>
      <c r="Y374" s="32"/>
      <c r="Z374" s="32"/>
      <c r="AA374" s="32"/>
      <c r="AB374" s="32"/>
      <c r="AC374" s="32"/>
      <c r="AD374" s="32"/>
      <c r="AE374" s="32"/>
      <c r="AF374" s="32"/>
      <c r="AG374" s="32"/>
      <c r="AH374" s="32"/>
      <c r="AI374" s="32"/>
      <c r="AJ374" s="32"/>
      <c r="AK374" s="32"/>
      <c r="AL374" s="32"/>
      <c r="AM374" s="32"/>
      <c r="AN374" s="32"/>
      <c r="AO374" s="210" t="str">
        <f t="shared" si="16"/>
        <v/>
      </c>
      <c r="AP374" s="210" t="str">
        <f t="shared" si="17"/>
        <v/>
      </c>
      <c r="AQ374" s="32"/>
      <c r="AR374" s="32"/>
      <c r="AS374" s="32"/>
    </row>
    <row r="375" spans="1:45" x14ac:dyDescent="0.35">
      <c r="A375" s="28"/>
      <c r="B375" s="4"/>
      <c r="C375" s="29"/>
      <c r="D375" s="4"/>
      <c r="E375" s="4"/>
      <c r="F375" s="4"/>
      <c r="G375" s="4"/>
      <c r="H375" s="4"/>
      <c r="I375" s="4"/>
      <c r="J375" s="4"/>
      <c r="K375" s="4"/>
      <c r="L375" s="210" t="str">
        <f t="shared" si="15"/>
        <v>Yes</v>
      </c>
      <c r="M375" s="29"/>
      <c r="N375" s="29"/>
      <c r="O375" s="233" t="str">
        <f>IF(Outcomes!M375="","",IF(AND(Outcomes!M375&lt;='County Names to hide (2)'!$D$2,IF(Outcomes!N375="",'County Names to hide (2)'!$D$2,Outcomes!N375)&gt;='County Names to hide (2)'!$C$2),"Yes","No"))</f>
        <v/>
      </c>
      <c r="P375" s="29"/>
      <c r="Q375" s="29"/>
      <c r="R375" s="29"/>
      <c r="S375" s="29"/>
      <c r="T375" s="206" t="str">
        <f>IF(Outcomes!M375="","",
   IF(AND(Outcomes!N375&lt;&gt;"",Outcomes!N375&lt;'County Names to hide'!$C$2),0,
      ROUND((MIN(IF(Outcomes!N375="", 'County Names to hide'!$D$2, Outcomes!N375),'County Names to hide'!$D$2)-Outcomes!M374)/30,1)))</f>
        <v/>
      </c>
      <c r="U375" s="211" t="str">
        <f>IF(Outcomes!C375="", "", DATEDIF(Outcomes!C375, 'County Names to hide'!$D$2, "m"))</f>
        <v/>
      </c>
      <c r="V375" s="4"/>
      <c r="W375" s="4"/>
      <c r="X375" s="4"/>
      <c r="Y375" s="4"/>
      <c r="Z375" s="4"/>
      <c r="AA375" s="4"/>
      <c r="AB375" s="4"/>
      <c r="AC375" s="4"/>
      <c r="AD375" s="4"/>
      <c r="AE375" s="4"/>
      <c r="AF375" s="4"/>
      <c r="AG375" s="4"/>
      <c r="AH375" s="4"/>
      <c r="AI375" s="4"/>
      <c r="AJ375" s="4"/>
      <c r="AK375" s="4"/>
      <c r="AL375" s="4"/>
      <c r="AM375" s="4"/>
      <c r="AN375" s="4"/>
      <c r="AO375" s="210" t="str">
        <f t="shared" si="16"/>
        <v/>
      </c>
      <c r="AP375" s="210" t="str">
        <f t="shared" si="17"/>
        <v/>
      </c>
      <c r="AQ375" s="4"/>
      <c r="AR375" s="4"/>
      <c r="AS375" s="4"/>
    </row>
    <row r="376" spans="1:45" x14ac:dyDescent="0.35">
      <c r="A376" s="31"/>
      <c r="B376" s="32"/>
      <c r="C376" s="33"/>
      <c r="D376" s="32"/>
      <c r="E376" s="32"/>
      <c r="F376" s="32"/>
      <c r="G376" s="32"/>
      <c r="H376" s="32"/>
      <c r="I376" s="32"/>
      <c r="J376" s="32"/>
      <c r="K376" s="32"/>
      <c r="L376" s="210" t="str">
        <f t="shared" si="15"/>
        <v>Yes</v>
      </c>
      <c r="M376" s="33"/>
      <c r="N376" s="33"/>
      <c r="O376" s="233" t="str">
        <f>IF(Outcomes!M376="","",IF(AND(Outcomes!M376&lt;='County Names to hide (2)'!$D$2,IF(Outcomes!N376="",'County Names to hide (2)'!$D$2,Outcomes!N376)&gt;='County Names to hide (2)'!$C$2),"Yes","No"))</f>
        <v/>
      </c>
      <c r="P376" s="33"/>
      <c r="Q376" s="33"/>
      <c r="R376" s="33"/>
      <c r="S376" s="33"/>
      <c r="T376" s="206" t="str">
        <f>IF(Outcomes!M376="","",
   IF(AND(Outcomes!N376&lt;&gt;"",Outcomes!N376&lt;'County Names to hide'!$C$2),0,
      ROUND((MIN(IF(Outcomes!N376="", 'County Names to hide'!$D$2, Outcomes!N376),'County Names to hide'!$D$2)-Outcomes!M375)/30,1)))</f>
        <v/>
      </c>
      <c r="U376" s="211" t="str">
        <f>IF(Outcomes!C376="", "", DATEDIF(Outcomes!C376, 'County Names to hide'!$D$2, "m"))</f>
        <v/>
      </c>
      <c r="V376" s="32"/>
      <c r="W376" s="32"/>
      <c r="X376" s="32"/>
      <c r="Y376" s="32"/>
      <c r="Z376" s="32"/>
      <c r="AA376" s="32"/>
      <c r="AB376" s="32"/>
      <c r="AC376" s="32"/>
      <c r="AD376" s="32"/>
      <c r="AE376" s="32"/>
      <c r="AF376" s="32"/>
      <c r="AG376" s="32"/>
      <c r="AH376" s="32"/>
      <c r="AI376" s="32"/>
      <c r="AJ376" s="32"/>
      <c r="AK376" s="32"/>
      <c r="AL376" s="32"/>
      <c r="AM376" s="32"/>
      <c r="AN376" s="32"/>
      <c r="AO376" s="210" t="str">
        <f t="shared" si="16"/>
        <v/>
      </c>
      <c r="AP376" s="210" t="str">
        <f t="shared" si="17"/>
        <v/>
      </c>
      <c r="AQ376" s="32"/>
      <c r="AR376" s="32"/>
      <c r="AS376" s="32"/>
    </row>
    <row r="377" spans="1:45" x14ac:dyDescent="0.35">
      <c r="A377" s="28"/>
      <c r="B377" s="4"/>
      <c r="C377" s="29"/>
      <c r="D377" s="4"/>
      <c r="E377" s="4"/>
      <c r="F377" s="4"/>
      <c r="G377" s="4"/>
      <c r="H377" s="4"/>
      <c r="I377" s="4"/>
      <c r="J377" s="4"/>
      <c r="K377" s="4"/>
      <c r="L377" s="210" t="str">
        <f t="shared" si="15"/>
        <v>Yes</v>
      </c>
      <c r="M377" s="29"/>
      <c r="N377" s="29"/>
      <c r="O377" s="233" t="str">
        <f>IF(Outcomes!M377="","",IF(AND(Outcomes!M377&lt;='County Names to hide (2)'!$D$2,IF(Outcomes!N377="",'County Names to hide (2)'!$D$2,Outcomes!N377)&gt;='County Names to hide (2)'!$C$2),"Yes","No"))</f>
        <v/>
      </c>
      <c r="P377" s="29"/>
      <c r="Q377" s="29"/>
      <c r="R377" s="29"/>
      <c r="S377" s="29"/>
      <c r="T377" s="206" t="str">
        <f>IF(Outcomes!M377="","",
   IF(AND(Outcomes!N377&lt;&gt;"",Outcomes!N377&lt;'County Names to hide'!$C$2),0,
      ROUND((MIN(IF(Outcomes!N377="", 'County Names to hide'!$D$2, Outcomes!N377),'County Names to hide'!$D$2)-Outcomes!M376)/30,1)))</f>
        <v/>
      </c>
      <c r="U377" s="211" t="str">
        <f>IF(Outcomes!C377="", "", DATEDIF(Outcomes!C377, 'County Names to hide'!$D$2, "m"))</f>
        <v/>
      </c>
      <c r="V377" s="4"/>
      <c r="W377" s="4"/>
      <c r="X377" s="4"/>
      <c r="Y377" s="4"/>
      <c r="Z377" s="4"/>
      <c r="AA377" s="4"/>
      <c r="AB377" s="4"/>
      <c r="AC377" s="4"/>
      <c r="AD377" s="4"/>
      <c r="AE377" s="4"/>
      <c r="AF377" s="4"/>
      <c r="AG377" s="4"/>
      <c r="AH377" s="4"/>
      <c r="AI377" s="4"/>
      <c r="AJ377" s="4"/>
      <c r="AK377" s="4"/>
      <c r="AL377" s="4"/>
      <c r="AM377" s="4"/>
      <c r="AN377" s="4"/>
      <c r="AO377" s="210" t="str">
        <f t="shared" si="16"/>
        <v/>
      </c>
      <c r="AP377" s="210" t="str">
        <f t="shared" si="17"/>
        <v/>
      </c>
      <c r="AQ377" s="4"/>
      <c r="AR377" s="4"/>
      <c r="AS377" s="4"/>
    </row>
    <row r="378" spans="1:45" x14ac:dyDescent="0.35">
      <c r="A378" s="31"/>
      <c r="B378" s="32"/>
      <c r="C378" s="33"/>
      <c r="D378" s="32"/>
      <c r="E378" s="32"/>
      <c r="F378" s="32"/>
      <c r="G378" s="32"/>
      <c r="H378" s="32"/>
      <c r="I378" s="32"/>
      <c r="J378" s="32"/>
      <c r="K378" s="32"/>
      <c r="L378" s="210" t="str">
        <f t="shared" si="15"/>
        <v>Yes</v>
      </c>
      <c r="M378" s="33"/>
      <c r="N378" s="33"/>
      <c r="O378" s="233" t="str">
        <f>IF(Outcomes!M378="","",IF(AND(Outcomes!M378&lt;='County Names to hide (2)'!$D$2,IF(Outcomes!N378="",'County Names to hide (2)'!$D$2,Outcomes!N378)&gt;='County Names to hide (2)'!$C$2),"Yes","No"))</f>
        <v/>
      </c>
      <c r="P378" s="33"/>
      <c r="Q378" s="33"/>
      <c r="R378" s="33"/>
      <c r="S378" s="33"/>
      <c r="T378" s="206" t="str">
        <f>IF(Outcomes!M378="","",
   IF(AND(Outcomes!N378&lt;&gt;"",Outcomes!N378&lt;'County Names to hide'!$C$2),0,
      ROUND((MIN(IF(Outcomes!N378="", 'County Names to hide'!$D$2, Outcomes!N378),'County Names to hide'!$D$2)-Outcomes!M377)/30,1)))</f>
        <v/>
      </c>
      <c r="U378" s="211" t="str">
        <f>IF(Outcomes!C378="", "", DATEDIF(Outcomes!C378, 'County Names to hide'!$D$2, "m"))</f>
        <v/>
      </c>
      <c r="V378" s="32"/>
      <c r="W378" s="32"/>
      <c r="X378" s="32"/>
      <c r="Y378" s="32"/>
      <c r="Z378" s="32"/>
      <c r="AA378" s="32"/>
      <c r="AB378" s="32"/>
      <c r="AC378" s="32"/>
      <c r="AD378" s="32"/>
      <c r="AE378" s="32"/>
      <c r="AF378" s="32"/>
      <c r="AG378" s="32"/>
      <c r="AH378" s="32"/>
      <c r="AI378" s="32"/>
      <c r="AJ378" s="32"/>
      <c r="AK378" s="32"/>
      <c r="AL378" s="32"/>
      <c r="AM378" s="32"/>
      <c r="AN378" s="32"/>
      <c r="AO378" s="210" t="str">
        <f t="shared" si="16"/>
        <v/>
      </c>
      <c r="AP378" s="210" t="str">
        <f t="shared" si="17"/>
        <v/>
      </c>
      <c r="AQ378" s="32"/>
      <c r="AR378" s="32"/>
      <c r="AS378" s="32"/>
    </row>
    <row r="379" spans="1:45" x14ac:dyDescent="0.35">
      <c r="A379" s="28"/>
      <c r="B379" s="4"/>
      <c r="C379" s="29"/>
      <c r="D379" s="4"/>
      <c r="E379" s="4"/>
      <c r="F379" s="4"/>
      <c r="G379" s="4"/>
      <c r="H379" s="4"/>
      <c r="I379" s="4"/>
      <c r="J379" s="4"/>
      <c r="K379" s="4"/>
      <c r="L379" s="210" t="str">
        <f t="shared" si="15"/>
        <v>Yes</v>
      </c>
      <c r="M379" s="29"/>
      <c r="N379" s="29"/>
      <c r="O379" s="233" t="str">
        <f>IF(Outcomes!M379="","",IF(AND(Outcomes!M379&lt;='County Names to hide (2)'!$D$2,IF(Outcomes!N379="",'County Names to hide (2)'!$D$2,Outcomes!N379)&gt;='County Names to hide (2)'!$C$2),"Yes","No"))</f>
        <v/>
      </c>
      <c r="P379" s="29"/>
      <c r="Q379" s="29"/>
      <c r="R379" s="29"/>
      <c r="S379" s="29"/>
      <c r="T379" s="206" t="str">
        <f>IF(Outcomes!M379="","",
   IF(AND(Outcomes!N379&lt;&gt;"",Outcomes!N379&lt;'County Names to hide'!$C$2),0,
      ROUND((MIN(IF(Outcomes!N379="", 'County Names to hide'!$D$2, Outcomes!N379),'County Names to hide'!$D$2)-Outcomes!M378)/30,1)))</f>
        <v/>
      </c>
      <c r="U379" s="211" t="str">
        <f>IF(Outcomes!C379="", "", DATEDIF(Outcomes!C379, 'County Names to hide'!$D$2, "m"))</f>
        <v/>
      </c>
      <c r="V379" s="4"/>
      <c r="W379" s="4"/>
      <c r="X379" s="4"/>
      <c r="Y379" s="4"/>
      <c r="Z379" s="4"/>
      <c r="AA379" s="4"/>
      <c r="AB379" s="4"/>
      <c r="AC379" s="4"/>
      <c r="AD379" s="4"/>
      <c r="AE379" s="4"/>
      <c r="AF379" s="4"/>
      <c r="AG379" s="4"/>
      <c r="AH379" s="4"/>
      <c r="AI379" s="4"/>
      <c r="AJ379" s="4"/>
      <c r="AK379" s="4"/>
      <c r="AL379" s="4"/>
      <c r="AM379" s="4"/>
      <c r="AN379" s="4"/>
      <c r="AO379" s="210" t="str">
        <f t="shared" si="16"/>
        <v/>
      </c>
      <c r="AP379" s="210" t="str">
        <f t="shared" si="17"/>
        <v/>
      </c>
      <c r="AQ379" s="4"/>
      <c r="AR379" s="4"/>
      <c r="AS379" s="4"/>
    </row>
    <row r="380" spans="1:45" x14ac:dyDescent="0.35">
      <c r="A380" s="31"/>
      <c r="B380" s="32"/>
      <c r="C380" s="33"/>
      <c r="D380" s="32"/>
      <c r="E380" s="32"/>
      <c r="F380" s="32"/>
      <c r="G380" s="32"/>
      <c r="H380" s="32"/>
      <c r="I380" s="32"/>
      <c r="J380" s="32"/>
      <c r="K380" s="32"/>
      <c r="L380" s="210" t="str">
        <f t="shared" si="15"/>
        <v>Yes</v>
      </c>
      <c r="M380" s="33"/>
      <c r="N380" s="33"/>
      <c r="O380" s="233" t="str">
        <f>IF(Outcomes!M380="","",IF(AND(Outcomes!M380&lt;='County Names to hide (2)'!$D$2,IF(Outcomes!N380="",'County Names to hide (2)'!$D$2,Outcomes!N380)&gt;='County Names to hide (2)'!$C$2),"Yes","No"))</f>
        <v/>
      </c>
      <c r="P380" s="33"/>
      <c r="Q380" s="33"/>
      <c r="R380" s="33"/>
      <c r="S380" s="33"/>
      <c r="T380" s="206" t="str">
        <f>IF(Outcomes!M380="","",
   IF(AND(Outcomes!N380&lt;&gt;"",Outcomes!N380&lt;'County Names to hide'!$C$2),0,
      ROUND((MIN(IF(Outcomes!N380="", 'County Names to hide'!$D$2, Outcomes!N380),'County Names to hide'!$D$2)-Outcomes!M379)/30,1)))</f>
        <v/>
      </c>
      <c r="U380" s="211" t="str">
        <f>IF(Outcomes!C380="", "", DATEDIF(Outcomes!C380, 'County Names to hide'!$D$2, "m"))</f>
        <v/>
      </c>
      <c r="V380" s="32"/>
      <c r="W380" s="32"/>
      <c r="X380" s="32"/>
      <c r="Y380" s="32"/>
      <c r="Z380" s="32"/>
      <c r="AA380" s="32"/>
      <c r="AB380" s="32"/>
      <c r="AC380" s="32"/>
      <c r="AD380" s="32"/>
      <c r="AE380" s="32"/>
      <c r="AF380" s="32"/>
      <c r="AG380" s="32"/>
      <c r="AH380" s="32"/>
      <c r="AI380" s="32"/>
      <c r="AJ380" s="32"/>
      <c r="AK380" s="32"/>
      <c r="AL380" s="32"/>
      <c r="AM380" s="32"/>
      <c r="AN380" s="32"/>
      <c r="AO380" s="210" t="str">
        <f t="shared" si="16"/>
        <v/>
      </c>
      <c r="AP380" s="210" t="str">
        <f t="shared" si="17"/>
        <v/>
      </c>
      <c r="AQ380" s="32"/>
      <c r="AR380" s="32"/>
      <c r="AS380" s="32"/>
    </row>
    <row r="381" spans="1:45" x14ac:dyDescent="0.35">
      <c r="A381" s="28"/>
      <c r="B381" s="4"/>
      <c r="C381" s="29"/>
      <c r="D381" s="4"/>
      <c r="E381" s="4"/>
      <c r="F381" s="4"/>
      <c r="G381" s="4"/>
      <c r="H381" s="4"/>
      <c r="I381" s="4"/>
      <c r="J381" s="4"/>
      <c r="K381" s="4"/>
      <c r="L381" s="210" t="str">
        <f t="shared" si="15"/>
        <v>Yes</v>
      </c>
      <c r="M381" s="29"/>
      <c r="N381" s="29"/>
      <c r="O381" s="233" t="str">
        <f>IF(Outcomes!M381="","",IF(AND(Outcomes!M381&lt;='County Names to hide (2)'!$D$2,IF(Outcomes!N381="",'County Names to hide (2)'!$D$2,Outcomes!N381)&gt;='County Names to hide (2)'!$C$2),"Yes","No"))</f>
        <v/>
      </c>
      <c r="P381" s="29"/>
      <c r="Q381" s="29"/>
      <c r="R381" s="29"/>
      <c r="S381" s="29"/>
      <c r="T381" s="206" t="str">
        <f>IF(Outcomes!M381="","",
   IF(AND(Outcomes!N381&lt;&gt;"",Outcomes!N381&lt;'County Names to hide'!$C$2),0,
      ROUND((MIN(IF(Outcomes!N381="", 'County Names to hide'!$D$2, Outcomes!N381),'County Names to hide'!$D$2)-Outcomes!M380)/30,1)))</f>
        <v/>
      </c>
      <c r="U381" s="211" t="str">
        <f>IF(Outcomes!C381="", "", DATEDIF(Outcomes!C381, 'County Names to hide'!$D$2, "m"))</f>
        <v/>
      </c>
      <c r="V381" s="4"/>
      <c r="W381" s="4"/>
      <c r="X381" s="4"/>
      <c r="Y381" s="4"/>
      <c r="Z381" s="4"/>
      <c r="AA381" s="4"/>
      <c r="AB381" s="4"/>
      <c r="AC381" s="4"/>
      <c r="AD381" s="4"/>
      <c r="AE381" s="4"/>
      <c r="AF381" s="4"/>
      <c r="AG381" s="4"/>
      <c r="AH381" s="4"/>
      <c r="AI381" s="4"/>
      <c r="AJ381" s="4"/>
      <c r="AK381" s="4"/>
      <c r="AL381" s="4"/>
      <c r="AM381" s="4"/>
      <c r="AN381" s="4"/>
      <c r="AO381" s="210" t="str">
        <f t="shared" si="16"/>
        <v/>
      </c>
      <c r="AP381" s="210" t="str">
        <f t="shared" si="17"/>
        <v/>
      </c>
      <c r="AQ381" s="4"/>
      <c r="AR381" s="4"/>
      <c r="AS381" s="4"/>
    </row>
    <row r="382" spans="1:45" x14ac:dyDescent="0.35">
      <c r="A382" s="31"/>
      <c r="B382" s="32"/>
      <c r="C382" s="33"/>
      <c r="D382" s="32"/>
      <c r="E382" s="32"/>
      <c r="F382" s="32"/>
      <c r="G382" s="32"/>
      <c r="H382" s="32"/>
      <c r="I382" s="32"/>
      <c r="J382" s="32"/>
      <c r="K382" s="32"/>
      <c r="L382" s="210" t="str">
        <f t="shared" si="15"/>
        <v>Yes</v>
      </c>
      <c r="M382" s="33"/>
      <c r="N382" s="33"/>
      <c r="O382" s="233" t="str">
        <f>IF(Outcomes!M382="","",IF(AND(Outcomes!M382&lt;='County Names to hide (2)'!$D$2,IF(Outcomes!N382="",'County Names to hide (2)'!$D$2,Outcomes!N382)&gt;='County Names to hide (2)'!$C$2),"Yes","No"))</f>
        <v/>
      </c>
      <c r="P382" s="33"/>
      <c r="Q382" s="33"/>
      <c r="R382" s="33"/>
      <c r="S382" s="33"/>
      <c r="T382" s="206" t="str">
        <f>IF(Outcomes!M382="","",
   IF(AND(Outcomes!N382&lt;&gt;"",Outcomes!N382&lt;'County Names to hide'!$C$2),0,
      ROUND((MIN(IF(Outcomes!N382="", 'County Names to hide'!$D$2, Outcomes!N382),'County Names to hide'!$D$2)-Outcomes!M381)/30,1)))</f>
        <v/>
      </c>
      <c r="U382" s="211" t="str">
        <f>IF(Outcomes!C382="", "", DATEDIF(Outcomes!C382, 'County Names to hide'!$D$2, "m"))</f>
        <v/>
      </c>
      <c r="V382" s="32"/>
      <c r="W382" s="32"/>
      <c r="X382" s="32"/>
      <c r="Y382" s="32"/>
      <c r="Z382" s="32"/>
      <c r="AA382" s="32"/>
      <c r="AB382" s="32"/>
      <c r="AC382" s="32"/>
      <c r="AD382" s="32"/>
      <c r="AE382" s="32"/>
      <c r="AF382" s="32"/>
      <c r="AG382" s="32"/>
      <c r="AH382" s="32"/>
      <c r="AI382" s="32"/>
      <c r="AJ382" s="32"/>
      <c r="AK382" s="32"/>
      <c r="AL382" s="32"/>
      <c r="AM382" s="32"/>
      <c r="AN382" s="32"/>
      <c r="AO382" s="210" t="str">
        <f t="shared" si="16"/>
        <v/>
      </c>
      <c r="AP382" s="210" t="str">
        <f t="shared" si="17"/>
        <v/>
      </c>
      <c r="AQ382" s="32"/>
      <c r="AR382" s="32"/>
      <c r="AS382" s="32"/>
    </row>
    <row r="383" spans="1:45" x14ac:dyDescent="0.35">
      <c r="A383" s="28"/>
      <c r="B383" s="4"/>
      <c r="C383" s="29"/>
      <c r="D383" s="4"/>
      <c r="E383" s="4"/>
      <c r="F383" s="4"/>
      <c r="G383" s="4"/>
      <c r="H383" s="4"/>
      <c r="I383" s="4"/>
      <c r="J383" s="4"/>
      <c r="K383" s="4"/>
      <c r="L383" s="210" t="str">
        <f t="shared" si="15"/>
        <v>Yes</v>
      </c>
      <c r="M383" s="29"/>
      <c r="N383" s="29"/>
      <c r="O383" s="233" t="str">
        <f>IF(Outcomes!M383="","",IF(AND(Outcomes!M383&lt;='County Names to hide (2)'!$D$2,IF(Outcomes!N383="",'County Names to hide (2)'!$D$2,Outcomes!N383)&gt;='County Names to hide (2)'!$C$2),"Yes","No"))</f>
        <v/>
      </c>
      <c r="P383" s="29"/>
      <c r="Q383" s="29"/>
      <c r="R383" s="29"/>
      <c r="S383" s="29"/>
      <c r="T383" s="206" t="str">
        <f>IF(Outcomes!M383="","",
   IF(AND(Outcomes!N383&lt;&gt;"",Outcomes!N383&lt;'County Names to hide'!$C$2),0,
      ROUND((MIN(IF(Outcomes!N383="", 'County Names to hide'!$D$2, Outcomes!N383),'County Names to hide'!$D$2)-Outcomes!M382)/30,1)))</f>
        <v/>
      </c>
      <c r="U383" s="211" t="str">
        <f>IF(Outcomes!C383="", "", DATEDIF(Outcomes!C383, 'County Names to hide'!$D$2, "m"))</f>
        <v/>
      </c>
      <c r="V383" s="4"/>
      <c r="W383" s="4"/>
      <c r="X383" s="4"/>
      <c r="Y383" s="4"/>
      <c r="Z383" s="4"/>
      <c r="AA383" s="4"/>
      <c r="AB383" s="4"/>
      <c r="AC383" s="4"/>
      <c r="AD383" s="4"/>
      <c r="AE383" s="4"/>
      <c r="AF383" s="4"/>
      <c r="AG383" s="4"/>
      <c r="AH383" s="4"/>
      <c r="AI383" s="4"/>
      <c r="AJ383" s="4"/>
      <c r="AK383" s="4"/>
      <c r="AL383" s="4"/>
      <c r="AM383" s="4"/>
      <c r="AN383" s="4"/>
      <c r="AO383" s="210" t="str">
        <f t="shared" si="16"/>
        <v/>
      </c>
      <c r="AP383" s="210" t="str">
        <f t="shared" si="17"/>
        <v/>
      </c>
      <c r="AQ383" s="4"/>
      <c r="AR383" s="4"/>
      <c r="AS383" s="4"/>
    </row>
    <row r="384" spans="1:45" x14ac:dyDescent="0.35">
      <c r="A384" s="31"/>
      <c r="B384" s="32"/>
      <c r="C384" s="33"/>
      <c r="D384" s="32"/>
      <c r="E384" s="32"/>
      <c r="F384" s="32"/>
      <c r="G384" s="32"/>
      <c r="H384" s="32"/>
      <c r="I384" s="32"/>
      <c r="J384" s="32"/>
      <c r="K384" s="32"/>
      <c r="L384" s="210" t="str">
        <f t="shared" si="15"/>
        <v>Yes</v>
      </c>
      <c r="M384" s="33"/>
      <c r="N384" s="33"/>
      <c r="O384" s="233" t="str">
        <f>IF(Outcomes!M384="","",IF(AND(Outcomes!M384&lt;='County Names to hide (2)'!$D$2,IF(Outcomes!N384="",'County Names to hide (2)'!$D$2,Outcomes!N384)&gt;='County Names to hide (2)'!$C$2),"Yes","No"))</f>
        <v/>
      </c>
      <c r="P384" s="33"/>
      <c r="Q384" s="33"/>
      <c r="R384" s="33"/>
      <c r="S384" s="33"/>
      <c r="T384" s="206" t="str">
        <f>IF(Outcomes!M384="","",
   IF(AND(Outcomes!N384&lt;&gt;"",Outcomes!N384&lt;'County Names to hide'!$C$2),0,
      ROUND((MIN(IF(Outcomes!N384="", 'County Names to hide'!$D$2, Outcomes!N384),'County Names to hide'!$D$2)-Outcomes!M383)/30,1)))</f>
        <v/>
      </c>
      <c r="U384" s="211" t="str">
        <f>IF(Outcomes!C384="", "", DATEDIF(Outcomes!C384, 'County Names to hide'!$D$2, "m"))</f>
        <v/>
      </c>
      <c r="V384" s="32"/>
      <c r="W384" s="32"/>
      <c r="X384" s="32"/>
      <c r="Y384" s="32"/>
      <c r="Z384" s="32"/>
      <c r="AA384" s="32"/>
      <c r="AB384" s="32"/>
      <c r="AC384" s="32"/>
      <c r="AD384" s="32"/>
      <c r="AE384" s="32"/>
      <c r="AF384" s="32"/>
      <c r="AG384" s="32"/>
      <c r="AH384" s="32"/>
      <c r="AI384" s="32"/>
      <c r="AJ384" s="32"/>
      <c r="AK384" s="32"/>
      <c r="AL384" s="32"/>
      <c r="AM384" s="32"/>
      <c r="AN384" s="32"/>
      <c r="AO384" s="210" t="str">
        <f t="shared" si="16"/>
        <v/>
      </c>
      <c r="AP384" s="210" t="str">
        <f t="shared" si="17"/>
        <v/>
      </c>
      <c r="AQ384" s="32"/>
      <c r="AR384" s="32"/>
      <c r="AS384" s="32"/>
    </row>
    <row r="385" spans="1:45" x14ac:dyDescent="0.35">
      <c r="A385" s="28"/>
      <c r="B385" s="4"/>
      <c r="C385" s="29"/>
      <c r="D385" s="4"/>
      <c r="E385" s="4"/>
      <c r="F385" s="4"/>
      <c r="G385" s="4"/>
      <c r="H385" s="4"/>
      <c r="I385" s="4"/>
      <c r="J385" s="4"/>
      <c r="K385" s="4"/>
      <c r="L385" s="210" t="str">
        <f t="shared" si="15"/>
        <v>Yes</v>
      </c>
      <c r="M385" s="29"/>
      <c r="N385" s="29"/>
      <c r="O385" s="233" t="str">
        <f>IF(Outcomes!M385="","",IF(AND(Outcomes!M385&lt;='County Names to hide (2)'!$D$2,IF(Outcomes!N385="",'County Names to hide (2)'!$D$2,Outcomes!N385)&gt;='County Names to hide (2)'!$C$2),"Yes","No"))</f>
        <v/>
      </c>
      <c r="P385" s="29"/>
      <c r="Q385" s="29"/>
      <c r="R385" s="29"/>
      <c r="S385" s="29"/>
      <c r="T385" s="206" t="str">
        <f>IF(Outcomes!M385="","",
   IF(AND(Outcomes!N385&lt;&gt;"",Outcomes!N385&lt;'County Names to hide'!$C$2),0,
      ROUND((MIN(IF(Outcomes!N385="", 'County Names to hide'!$D$2, Outcomes!N385),'County Names to hide'!$D$2)-Outcomes!M384)/30,1)))</f>
        <v/>
      </c>
      <c r="U385" s="211" t="str">
        <f>IF(Outcomes!C385="", "", DATEDIF(Outcomes!C385, 'County Names to hide'!$D$2, "m"))</f>
        <v/>
      </c>
      <c r="V385" s="4"/>
      <c r="W385" s="4"/>
      <c r="X385" s="4"/>
      <c r="Y385" s="4"/>
      <c r="Z385" s="4"/>
      <c r="AA385" s="4"/>
      <c r="AB385" s="4"/>
      <c r="AC385" s="4"/>
      <c r="AD385" s="4"/>
      <c r="AE385" s="4"/>
      <c r="AF385" s="4"/>
      <c r="AG385" s="4"/>
      <c r="AH385" s="4"/>
      <c r="AI385" s="4"/>
      <c r="AJ385" s="4"/>
      <c r="AK385" s="4"/>
      <c r="AL385" s="4"/>
      <c r="AM385" s="4"/>
      <c r="AN385" s="4"/>
      <c r="AO385" s="210" t="str">
        <f t="shared" si="16"/>
        <v/>
      </c>
      <c r="AP385" s="210" t="str">
        <f t="shared" si="17"/>
        <v/>
      </c>
      <c r="AQ385" s="4"/>
      <c r="AR385" s="4"/>
      <c r="AS385" s="4"/>
    </row>
    <row r="386" spans="1:45" x14ac:dyDescent="0.35">
      <c r="A386" s="31"/>
      <c r="B386" s="32"/>
      <c r="C386" s="33"/>
      <c r="D386" s="32"/>
      <c r="E386" s="32"/>
      <c r="F386" s="32"/>
      <c r="G386" s="32"/>
      <c r="H386" s="32"/>
      <c r="I386" s="32"/>
      <c r="J386" s="32"/>
      <c r="K386" s="32"/>
      <c r="L386" s="210" t="str">
        <f t="shared" si="15"/>
        <v>Yes</v>
      </c>
      <c r="M386" s="33"/>
      <c r="N386" s="33"/>
      <c r="O386" s="233" t="str">
        <f>IF(Outcomes!M386="","",IF(AND(Outcomes!M386&lt;='County Names to hide (2)'!$D$2,IF(Outcomes!N386="",'County Names to hide (2)'!$D$2,Outcomes!N386)&gt;='County Names to hide (2)'!$C$2),"Yes","No"))</f>
        <v/>
      </c>
      <c r="P386" s="33"/>
      <c r="Q386" s="33"/>
      <c r="R386" s="33"/>
      <c r="S386" s="33"/>
      <c r="T386" s="206" t="str">
        <f>IF(Outcomes!M386="","",
   IF(AND(Outcomes!N386&lt;&gt;"",Outcomes!N386&lt;'County Names to hide'!$C$2),0,
      ROUND((MIN(IF(Outcomes!N386="", 'County Names to hide'!$D$2, Outcomes!N386),'County Names to hide'!$D$2)-Outcomes!M385)/30,1)))</f>
        <v/>
      </c>
      <c r="U386" s="211" t="str">
        <f>IF(Outcomes!C386="", "", DATEDIF(Outcomes!C386, 'County Names to hide'!$D$2, "m"))</f>
        <v/>
      </c>
      <c r="V386" s="32"/>
      <c r="W386" s="32"/>
      <c r="X386" s="32"/>
      <c r="Y386" s="32"/>
      <c r="Z386" s="32"/>
      <c r="AA386" s="32"/>
      <c r="AB386" s="32"/>
      <c r="AC386" s="32"/>
      <c r="AD386" s="32"/>
      <c r="AE386" s="32"/>
      <c r="AF386" s="32"/>
      <c r="AG386" s="32"/>
      <c r="AH386" s="32"/>
      <c r="AI386" s="32"/>
      <c r="AJ386" s="32"/>
      <c r="AK386" s="32"/>
      <c r="AL386" s="32"/>
      <c r="AM386" s="32"/>
      <c r="AN386" s="32"/>
      <c r="AO386" s="210" t="str">
        <f t="shared" si="16"/>
        <v/>
      </c>
      <c r="AP386" s="210" t="str">
        <f t="shared" si="17"/>
        <v/>
      </c>
      <c r="AQ386" s="32"/>
      <c r="AR386" s="32"/>
      <c r="AS386" s="32"/>
    </row>
    <row r="387" spans="1:45" x14ac:dyDescent="0.35">
      <c r="A387" s="28"/>
      <c r="B387" s="4"/>
      <c r="C387" s="29"/>
      <c r="D387" s="4"/>
      <c r="E387" s="4"/>
      <c r="F387" s="4"/>
      <c r="G387" s="4"/>
      <c r="H387" s="4"/>
      <c r="I387" s="4"/>
      <c r="J387" s="4"/>
      <c r="K387" s="4"/>
      <c r="L387" s="210" t="str">
        <f t="shared" si="15"/>
        <v>Yes</v>
      </c>
      <c r="M387" s="29"/>
      <c r="N387" s="29"/>
      <c r="O387" s="233" t="str">
        <f>IF(Outcomes!M387="","",IF(AND(Outcomes!M387&lt;='County Names to hide (2)'!$D$2,IF(Outcomes!N387="",'County Names to hide (2)'!$D$2,Outcomes!N387)&gt;='County Names to hide (2)'!$C$2),"Yes","No"))</f>
        <v/>
      </c>
      <c r="P387" s="29"/>
      <c r="Q387" s="29"/>
      <c r="R387" s="29"/>
      <c r="S387" s="29"/>
      <c r="T387" s="206" t="str">
        <f>IF(Outcomes!M387="","",
   IF(AND(Outcomes!N387&lt;&gt;"",Outcomes!N387&lt;'County Names to hide'!$C$2),0,
      ROUND((MIN(IF(Outcomes!N387="", 'County Names to hide'!$D$2, Outcomes!N387),'County Names to hide'!$D$2)-Outcomes!M386)/30,1)))</f>
        <v/>
      </c>
      <c r="U387" s="211" t="str">
        <f>IF(Outcomes!C387="", "", DATEDIF(Outcomes!C387, 'County Names to hide'!$D$2, "m"))</f>
        <v/>
      </c>
      <c r="V387" s="4"/>
      <c r="W387" s="4"/>
      <c r="X387" s="4"/>
      <c r="Y387" s="4"/>
      <c r="Z387" s="4"/>
      <c r="AA387" s="4"/>
      <c r="AB387" s="4"/>
      <c r="AC387" s="4"/>
      <c r="AD387" s="4"/>
      <c r="AE387" s="4"/>
      <c r="AF387" s="4"/>
      <c r="AG387" s="4"/>
      <c r="AH387" s="4"/>
      <c r="AI387" s="4"/>
      <c r="AJ387" s="4"/>
      <c r="AK387" s="4"/>
      <c r="AL387" s="4"/>
      <c r="AM387" s="4"/>
      <c r="AN387" s="4"/>
      <c r="AO387" s="210" t="str">
        <f t="shared" si="16"/>
        <v/>
      </c>
      <c r="AP387" s="210" t="str">
        <f t="shared" si="17"/>
        <v/>
      </c>
      <c r="AQ387" s="4"/>
      <c r="AR387" s="4"/>
      <c r="AS387" s="4"/>
    </row>
    <row r="388" spans="1:45" x14ac:dyDescent="0.35">
      <c r="A388" s="31"/>
      <c r="B388" s="32"/>
      <c r="C388" s="33"/>
      <c r="D388" s="32"/>
      <c r="E388" s="32"/>
      <c r="F388" s="32"/>
      <c r="G388" s="32"/>
      <c r="H388" s="32"/>
      <c r="I388" s="32"/>
      <c r="J388" s="32"/>
      <c r="K388" s="32"/>
      <c r="L388" s="210" t="str">
        <f t="shared" si="15"/>
        <v>Yes</v>
      </c>
      <c r="M388" s="33"/>
      <c r="N388" s="33"/>
      <c r="O388" s="233" t="str">
        <f>IF(Outcomes!M388="","",IF(AND(Outcomes!M388&lt;='County Names to hide (2)'!$D$2,IF(Outcomes!N388="",'County Names to hide (2)'!$D$2,Outcomes!N388)&gt;='County Names to hide (2)'!$C$2),"Yes","No"))</f>
        <v/>
      </c>
      <c r="P388" s="33"/>
      <c r="Q388" s="33"/>
      <c r="R388" s="33"/>
      <c r="S388" s="33"/>
      <c r="T388" s="206" t="str">
        <f>IF(Outcomes!M388="","",
   IF(AND(Outcomes!N388&lt;&gt;"",Outcomes!N388&lt;'County Names to hide'!$C$2),0,
      ROUND((MIN(IF(Outcomes!N388="", 'County Names to hide'!$D$2, Outcomes!N388),'County Names to hide'!$D$2)-Outcomes!M387)/30,1)))</f>
        <v/>
      </c>
      <c r="U388" s="211" t="str">
        <f>IF(Outcomes!C388="", "", DATEDIF(Outcomes!C388, 'County Names to hide'!$D$2, "m"))</f>
        <v/>
      </c>
      <c r="V388" s="32"/>
      <c r="W388" s="32"/>
      <c r="X388" s="32"/>
      <c r="Y388" s="32"/>
      <c r="Z388" s="32"/>
      <c r="AA388" s="32"/>
      <c r="AB388" s="32"/>
      <c r="AC388" s="32"/>
      <c r="AD388" s="32"/>
      <c r="AE388" s="32"/>
      <c r="AF388" s="32"/>
      <c r="AG388" s="32"/>
      <c r="AH388" s="32"/>
      <c r="AI388" s="32"/>
      <c r="AJ388" s="32"/>
      <c r="AK388" s="32"/>
      <c r="AL388" s="32"/>
      <c r="AM388" s="32"/>
      <c r="AN388" s="32"/>
      <c r="AO388" s="210" t="str">
        <f t="shared" si="16"/>
        <v/>
      </c>
      <c r="AP388" s="210" t="str">
        <f t="shared" si="17"/>
        <v/>
      </c>
      <c r="AQ388" s="32"/>
      <c r="AR388" s="32"/>
      <c r="AS388" s="32"/>
    </row>
    <row r="389" spans="1:45" x14ac:dyDescent="0.35">
      <c r="A389" s="28"/>
      <c r="B389" s="4"/>
      <c r="C389" s="29"/>
      <c r="D389" s="4"/>
      <c r="E389" s="4"/>
      <c r="F389" s="4"/>
      <c r="G389" s="4"/>
      <c r="H389" s="4"/>
      <c r="I389" s="4"/>
      <c r="J389" s="4"/>
      <c r="K389" s="4"/>
      <c r="L389" s="210" t="str">
        <f t="shared" si="15"/>
        <v>Yes</v>
      </c>
      <c r="M389" s="29"/>
      <c r="N389" s="29"/>
      <c r="O389" s="233" t="str">
        <f>IF(Outcomes!M389="","",IF(AND(Outcomes!M389&lt;='County Names to hide (2)'!$D$2,IF(Outcomes!N389="",'County Names to hide (2)'!$D$2,Outcomes!N389)&gt;='County Names to hide (2)'!$C$2),"Yes","No"))</f>
        <v/>
      </c>
      <c r="P389" s="29"/>
      <c r="Q389" s="29"/>
      <c r="R389" s="29"/>
      <c r="S389" s="29"/>
      <c r="T389" s="206" t="str">
        <f>IF(Outcomes!M389="","",
   IF(AND(Outcomes!N389&lt;&gt;"",Outcomes!N389&lt;'County Names to hide'!$C$2),0,
      ROUND((MIN(IF(Outcomes!N389="", 'County Names to hide'!$D$2, Outcomes!N389),'County Names to hide'!$D$2)-Outcomes!M388)/30,1)))</f>
        <v/>
      </c>
      <c r="U389" s="211" t="str">
        <f>IF(Outcomes!C389="", "", DATEDIF(Outcomes!C389, 'County Names to hide'!$D$2, "m"))</f>
        <v/>
      </c>
      <c r="V389" s="4"/>
      <c r="W389" s="4"/>
      <c r="X389" s="4"/>
      <c r="Y389" s="4"/>
      <c r="Z389" s="4"/>
      <c r="AA389" s="4"/>
      <c r="AB389" s="4"/>
      <c r="AC389" s="4"/>
      <c r="AD389" s="4"/>
      <c r="AE389" s="4"/>
      <c r="AF389" s="4"/>
      <c r="AG389" s="4"/>
      <c r="AH389" s="4"/>
      <c r="AI389" s="4"/>
      <c r="AJ389" s="4"/>
      <c r="AK389" s="4"/>
      <c r="AL389" s="4"/>
      <c r="AM389" s="4"/>
      <c r="AN389" s="4"/>
      <c r="AO389" s="210" t="str">
        <f t="shared" si="16"/>
        <v/>
      </c>
      <c r="AP389" s="210" t="str">
        <f t="shared" si="17"/>
        <v/>
      </c>
      <c r="AQ389" s="4"/>
      <c r="AR389" s="4"/>
      <c r="AS389" s="4"/>
    </row>
    <row r="390" spans="1:45" x14ac:dyDescent="0.35">
      <c r="A390" s="31"/>
      <c r="B390" s="32"/>
      <c r="C390" s="33"/>
      <c r="D390" s="32"/>
      <c r="E390" s="32"/>
      <c r="F390" s="32"/>
      <c r="G390" s="32"/>
      <c r="H390" s="32"/>
      <c r="I390" s="32"/>
      <c r="J390" s="32"/>
      <c r="K390" s="32"/>
      <c r="L390" s="210" t="str">
        <f t="shared" ref="L390:L453" si="18">IF(COUNTIF(F390:K390, "Yes")&gt;0, "No", "Yes")</f>
        <v>Yes</v>
      </c>
      <c r="M390" s="33"/>
      <c r="N390" s="33"/>
      <c r="O390" s="233" t="str">
        <f>IF(Outcomes!M390="","",IF(AND(Outcomes!M390&lt;='County Names to hide (2)'!$D$2,IF(Outcomes!N390="",'County Names to hide (2)'!$D$2,Outcomes!N390)&gt;='County Names to hide (2)'!$C$2),"Yes","No"))</f>
        <v/>
      </c>
      <c r="P390" s="33"/>
      <c r="Q390" s="33"/>
      <c r="R390" s="33"/>
      <c r="S390" s="33"/>
      <c r="T390" s="206" t="str">
        <f>IF(Outcomes!M390="","",
   IF(AND(Outcomes!N390&lt;&gt;"",Outcomes!N390&lt;'County Names to hide'!$C$2),0,
      ROUND((MIN(IF(Outcomes!N390="", 'County Names to hide'!$D$2, Outcomes!N390),'County Names to hide'!$D$2)-Outcomes!M389)/30,1)))</f>
        <v/>
      </c>
      <c r="U390" s="211" t="str">
        <f>IF(Outcomes!C390="", "", DATEDIF(Outcomes!C390, 'County Names to hide'!$D$2, "m"))</f>
        <v/>
      </c>
      <c r="V390" s="32"/>
      <c r="W390" s="32"/>
      <c r="X390" s="32"/>
      <c r="Y390" s="32"/>
      <c r="Z390" s="32"/>
      <c r="AA390" s="32"/>
      <c r="AB390" s="32"/>
      <c r="AC390" s="32"/>
      <c r="AD390" s="32"/>
      <c r="AE390" s="32"/>
      <c r="AF390" s="32"/>
      <c r="AG390" s="32"/>
      <c r="AH390" s="32"/>
      <c r="AI390" s="32"/>
      <c r="AJ390" s="32"/>
      <c r="AK390" s="32"/>
      <c r="AL390" s="32"/>
      <c r="AM390" s="32"/>
      <c r="AN390" s="32"/>
      <c r="AO390" s="210" t="str">
        <f t="shared" ref="AO390:AO453" si="19">IF(U390="", "",
 IF(U390&lt;=4, "",
  _xlfn.LET(
   _xlpm.missing, _xlfn.TEXTJOIN(", ", TRUE,
     IF(U390&gt;=5, IF(AC390&lt;&gt;"Yes", "Missing 4mo", ""), ""),
     IF(U390&gt;=12, IF(AF390&lt;&gt;"Yes", "Missing 10mo", ""), ""),
     IF(U390&gt;=19, IF(AI390&lt;&gt;"Yes", "Missing 18mo", ""), ""),
     IF(U390&gt;=25, IF(AL386&lt;&gt;"Yes", "Missing 24mo", ""), "")
   ),
   IF(_xlpm.missing="", "Up to Date", _xlpm.missing)
  )
 )
)</f>
        <v/>
      </c>
      <c r="AP390" s="210" t="str">
        <f t="shared" ref="AP390:AP453" si="20">IF(T390="", "", IF(T390&gt;=3, "yes", "no"))</f>
        <v/>
      </c>
      <c r="AQ390" s="32"/>
      <c r="AR390" s="32"/>
      <c r="AS390" s="32"/>
    </row>
    <row r="391" spans="1:45" x14ac:dyDescent="0.35">
      <c r="A391" s="28"/>
      <c r="B391" s="4"/>
      <c r="C391" s="29"/>
      <c r="D391" s="4"/>
      <c r="E391" s="4"/>
      <c r="F391" s="4"/>
      <c r="G391" s="4"/>
      <c r="H391" s="4"/>
      <c r="I391" s="4"/>
      <c r="J391" s="4"/>
      <c r="K391" s="4"/>
      <c r="L391" s="210" t="str">
        <f t="shared" si="18"/>
        <v>Yes</v>
      </c>
      <c r="M391" s="29"/>
      <c r="N391" s="29"/>
      <c r="O391" s="233" t="str">
        <f>IF(Outcomes!M391="","",IF(AND(Outcomes!M391&lt;='County Names to hide (2)'!$D$2,IF(Outcomes!N391="",'County Names to hide (2)'!$D$2,Outcomes!N391)&gt;='County Names to hide (2)'!$C$2),"Yes","No"))</f>
        <v/>
      </c>
      <c r="P391" s="29"/>
      <c r="Q391" s="29"/>
      <c r="R391" s="29"/>
      <c r="S391" s="29"/>
      <c r="T391" s="206" t="str">
        <f>IF(Outcomes!M391="","",
   IF(AND(Outcomes!N391&lt;&gt;"",Outcomes!N391&lt;'County Names to hide'!$C$2),0,
      ROUND((MIN(IF(Outcomes!N391="", 'County Names to hide'!$D$2, Outcomes!N391),'County Names to hide'!$D$2)-Outcomes!M390)/30,1)))</f>
        <v/>
      </c>
      <c r="U391" s="211" t="str">
        <f>IF(Outcomes!C391="", "", DATEDIF(Outcomes!C391, 'County Names to hide'!$D$2, "m"))</f>
        <v/>
      </c>
      <c r="V391" s="4"/>
      <c r="W391" s="4"/>
      <c r="X391" s="4"/>
      <c r="Y391" s="4"/>
      <c r="Z391" s="4"/>
      <c r="AA391" s="4"/>
      <c r="AB391" s="4"/>
      <c r="AC391" s="4"/>
      <c r="AD391" s="4"/>
      <c r="AE391" s="4"/>
      <c r="AF391" s="4"/>
      <c r="AG391" s="4"/>
      <c r="AH391" s="4"/>
      <c r="AI391" s="4"/>
      <c r="AJ391" s="4"/>
      <c r="AK391" s="4"/>
      <c r="AL391" s="4"/>
      <c r="AM391" s="4"/>
      <c r="AN391" s="4"/>
      <c r="AO391" s="210" t="str">
        <f t="shared" si="19"/>
        <v/>
      </c>
      <c r="AP391" s="210" t="str">
        <f t="shared" si="20"/>
        <v/>
      </c>
      <c r="AQ391" s="4"/>
      <c r="AR391" s="4"/>
      <c r="AS391" s="4"/>
    </row>
    <row r="392" spans="1:45" x14ac:dyDescent="0.35">
      <c r="A392" s="31"/>
      <c r="B392" s="32"/>
      <c r="C392" s="33"/>
      <c r="D392" s="32"/>
      <c r="E392" s="32"/>
      <c r="F392" s="32"/>
      <c r="G392" s="32"/>
      <c r="H392" s="32"/>
      <c r="I392" s="32"/>
      <c r="J392" s="32"/>
      <c r="K392" s="32"/>
      <c r="L392" s="210" t="str">
        <f t="shared" si="18"/>
        <v>Yes</v>
      </c>
      <c r="M392" s="33"/>
      <c r="N392" s="33"/>
      <c r="O392" s="233" t="str">
        <f>IF(Outcomes!M392="","",IF(AND(Outcomes!M392&lt;='County Names to hide (2)'!$D$2,IF(Outcomes!N392="",'County Names to hide (2)'!$D$2,Outcomes!N392)&gt;='County Names to hide (2)'!$C$2),"Yes","No"))</f>
        <v/>
      </c>
      <c r="P392" s="33"/>
      <c r="Q392" s="33"/>
      <c r="R392" s="33"/>
      <c r="S392" s="33"/>
      <c r="T392" s="206" t="str">
        <f>IF(Outcomes!M392="","",
   IF(AND(Outcomes!N392&lt;&gt;"",Outcomes!N392&lt;'County Names to hide'!$C$2),0,
      ROUND((MIN(IF(Outcomes!N392="", 'County Names to hide'!$D$2, Outcomes!N392),'County Names to hide'!$D$2)-Outcomes!M391)/30,1)))</f>
        <v/>
      </c>
      <c r="U392" s="211" t="str">
        <f>IF(Outcomes!C392="", "", DATEDIF(Outcomes!C392, 'County Names to hide'!$D$2, "m"))</f>
        <v/>
      </c>
      <c r="V392" s="32"/>
      <c r="W392" s="32"/>
      <c r="X392" s="32"/>
      <c r="Y392" s="32"/>
      <c r="Z392" s="32"/>
      <c r="AA392" s="32"/>
      <c r="AB392" s="32"/>
      <c r="AC392" s="32"/>
      <c r="AD392" s="32"/>
      <c r="AE392" s="32"/>
      <c r="AF392" s="32"/>
      <c r="AG392" s="32"/>
      <c r="AH392" s="32"/>
      <c r="AI392" s="32"/>
      <c r="AJ392" s="32"/>
      <c r="AK392" s="32"/>
      <c r="AL392" s="32"/>
      <c r="AM392" s="32"/>
      <c r="AN392" s="32"/>
      <c r="AO392" s="210" t="str">
        <f t="shared" si="19"/>
        <v/>
      </c>
      <c r="AP392" s="210" t="str">
        <f t="shared" si="20"/>
        <v/>
      </c>
      <c r="AQ392" s="32"/>
      <c r="AR392" s="32"/>
      <c r="AS392" s="32"/>
    </row>
    <row r="393" spans="1:45" x14ac:dyDescent="0.35">
      <c r="A393" s="28"/>
      <c r="B393" s="4"/>
      <c r="C393" s="29"/>
      <c r="D393" s="4"/>
      <c r="E393" s="4"/>
      <c r="F393" s="4"/>
      <c r="G393" s="4"/>
      <c r="H393" s="4"/>
      <c r="I393" s="4"/>
      <c r="J393" s="4"/>
      <c r="K393" s="4"/>
      <c r="L393" s="210" t="str">
        <f t="shared" si="18"/>
        <v>Yes</v>
      </c>
      <c r="M393" s="29"/>
      <c r="N393" s="29"/>
      <c r="O393" s="233" t="str">
        <f>IF(Outcomes!M393="","",IF(AND(Outcomes!M393&lt;='County Names to hide (2)'!$D$2,IF(Outcomes!N393="",'County Names to hide (2)'!$D$2,Outcomes!N393)&gt;='County Names to hide (2)'!$C$2),"Yes","No"))</f>
        <v/>
      </c>
      <c r="P393" s="29"/>
      <c r="Q393" s="29"/>
      <c r="R393" s="29"/>
      <c r="S393" s="29"/>
      <c r="T393" s="206" t="str">
        <f>IF(Outcomes!M393="","",
   IF(AND(Outcomes!N393&lt;&gt;"",Outcomes!N393&lt;'County Names to hide'!$C$2),0,
      ROUND((MIN(IF(Outcomes!N393="", 'County Names to hide'!$D$2, Outcomes!N393),'County Names to hide'!$D$2)-Outcomes!M392)/30,1)))</f>
        <v/>
      </c>
      <c r="U393" s="211" t="str">
        <f>IF(Outcomes!C393="", "", DATEDIF(Outcomes!C393, 'County Names to hide'!$D$2, "m"))</f>
        <v/>
      </c>
      <c r="V393" s="4"/>
      <c r="W393" s="4"/>
      <c r="X393" s="4"/>
      <c r="Y393" s="4"/>
      <c r="Z393" s="4"/>
      <c r="AA393" s="4"/>
      <c r="AB393" s="4"/>
      <c r="AC393" s="4"/>
      <c r="AD393" s="4"/>
      <c r="AE393" s="4"/>
      <c r="AF393" s="4"/>
      <c r="AG393" s="4"/>
      <c r="AH393" s="4"/>
      <c r="AI393" s="4"/>
      <c r="AJ393" s="4"/>
      <c r="AK393" s="4"/>
      <c r="AL393" s="4"/>
      <c r="AM393" s="4"/>
      <c r="AN393" s="4"/>
      <c r="AO393" s="210" t="str">
        <f t="shared" si="19"/>
        <v/>
      </c>
      <c r="AP393" s="210" t="str">
        <f t="shared" si="20"/>
        <v/>
      </c>
      <c r="AQ393" s="4"/>
      <c r="AR393" s="4"/>
      <c r="AS393" s="4"/>
    </row>
    <row r="394" spans="1:45" x14ac:dyDescent="0.35">
      <c r="A394" s="31"/>
      <c r="B394" s="32"/>
      <c r="C394" s="33"/>
      <c r="D394" s="32"/>
      <c r="E394" s="32"/>
      <c r="F394" s="32"/>
      <c r="G394" s="32"/>
      <c r="H394" s="32"/>
      <c r="I394" s="32"/>
      <c r="J394" s="32"/>
      <c r="K394" s="32"/>
      <c r="L394" s="210" t="str">
        <f t="shared" si="18"/>
        <v>Yes</v>
      </c>
      <c r="M394" s="33"/>
      <c r="N394" s="33"/>
      <c r="O394" s="233" t="str">
        <f>IF(Outcomes!M394="","",IF(AND(Outcomes!M394&lt;='County Names to hide (2)'!$D$2,IF(Outcomes!N394="",'County Names to hide (2)'!$D$2,Outcomes!N394)&gt;='County Names to hide (2)'!$C$2),"Yes","No"))</f>
        <v/>
      </c>
      <c r="P394" s="33"/>
      <c r="Q394" s="33"/>
      <c r="R394" s="33"/>
      <c r="S394" s="33"/>
      <c r="T394" s="206" t="str">
        <f>IF(Outcomes!M394="","",
   IF(AND(Outcomes!N394&lt;&gt;"",Outcomes!N394&lt;'County Names to hide'!$C$2),0,
      ROUND((MIN(IF(Outcomes!N394="", 'County Names to hide'!$D$2, Outcomes!N394),'County Names to hide'!$D$2)-Outcomes!M393)/30,1)))</f>
        <v/>
      </c>
      <c r="U394" s="211" t="str">
        <f>IF(Outcomes!C394="", "", DATEDIF(Outcomes!C394, 'County Names to hide'!$D$2, "m"))</f>
        <v/>
      </c>
      <c r="V394" s="32"/>
      <c r="W394" s="32"/>
      <c r="X394" s="32"/>
      <c r="Y394" s="32"/>
      <c r="Z394" s="32"/>
      <c r="AA394" s="32"/>
      <c r="AB394" s="32"/>
      <c r="AC394" s="32"/>
      <c r="AD394" s="32"/>
      <c r="AE394" s="32"/>
      <c r="AF394" s="32"/>
      <c r="AG394" s="32"/>
      <c r="AH394" s="32"/>
      <c r="AI394" s="32"/>
      <c r="AJ394" s="32"/>
      <c r="AK394" s="32"/>
      <c r="AL394" s="32"/>
      <c r="AM394" s="32"/>
      <c r="AN394" s="32"/>
      <c r="AO394" s="210" t="str">
        <f t="shared" si="19"/>
        <v/>
      </c>
      <c r="AP394" s="210" t="str">
        <f t="shared" si="20"/>
        <v/>
      </c>
      <c r="AQ394" s="32"/>
      <c r="AR394" s="32"/>
      <c r="AS394" s="32"/>
    </row>
    <row r="395" spans="1:45" x14ac:dyDescent="0.35">
      <c r="A395" s="28"/>
      <c r="B395" s="4"/>
      <c r="C395" s="29"/>
      <c r="D395" s="4"/>
      <c r="E395" s="4"/>
      <c r="F395" s="4"/>
      <c r="G395" s="4"/>
      <c r="H395" s="4"/>
      <c r="I395" s="4"/>
      <c r="J395" s="4"/>
      <c r="K395" s="4"/>
      <c r="L395" s="210" t="str">
        <f t="shared" si="18"/>
        <v>Yes</v>
      </c>
      <c r="M395" s="29"/>
      <c r="N395" s="29"/>
      <c r="O395" s="233" t="str">
        <f>IF(Outcomes!M395="","",IF(AND(Outcomes!M395&lt;='County Names to hide (2)'!$D$2,IF(Outcomes!N395="",'County Names to hide (2)'!$D$2,Outcomes!N395)&gt;='County Names to hide (2)'!$C$2),"Yes","No"))</f>
        <v/>
      </c>
      <c r="P395" s="29"/>
      <c r="Q395" s="29"/>
      <c r="R395" s="29"/>
      <c r="S395" s="29"/>
      <c r="T395" s="206" t="str">
        <f>IF(Outcomes!M395="","",
   IF(AND(Outcomes!N395&lt;&gt;"",Outcomes!N395&lt;'County Names to hide'!$C$2),0,
      ROUND((MIN(IF(Outcomes!N395="", 'County Names to hide'!$D$2, Outcomes!N395),'County Names to hide'!$D$2)-Outcomes!M394)/30,1)))</f>
        <v/>
      </c>
      <c r="U395" s="211" t="str">
        <f>IF(Outcomes!C395="", "", DATEDIF(Outcomes!C395, 'County Names to hide'!$D$2, "m"))</f>
        <v/>
      </c>
      <c r="V395" s="4"/>
      <c r="W395" s="4"/>
      <c r="X395" s="4"/>
      <c r="Y395" s="4"/>
      <c r="Z395" s="4"/>
      <c r="AA395" s="4"/>
      <c r="AB395" s="4"/>
      <c r="AC395" s="4"/>
      <c r="AD395" s="4"/>
      <c r="AE395" s="4"/>
      <c r="AF395" s="4"/>
      <c r="AG395" s="4"/>
      <c r="AH395" s="4"/>
      <c r="AI395" s="4"/>
      <c r="AJ395" s="4"/>
      <c r="AK395" s="4"/>
      <c r="AL395" s="4"/>
      <c r="AM395" s="4"/>
      <c r="AN395" s="4"/>
      <c r="AO395" s="210" t="str">
        <f t="shared" si="19"/>
        <v/>
      </c>
      <c r="AP395" s="210" t="str">
        <f t="shared" si="20"/>
        <v/>
      </c>
      <c r="AQ395" s="4"/>
      <c r="AR395" s="4"/>
      <c r="AS395" s="4"/>
    </row>
    <row r="396" spans="1:45" x14ac:dyDescent="0.35">
      <c r="A396" s="31"/>
      <c r="B396" s="32"/>
      <c r="C396" s="33"/>
      <c r="D396" s="32"/>
      <c r="E396" s="32"/>
      <c r="F396" s="32"/>
      <c r="G396" s="32"/>
      <c r="H396" s="32"/>
      <c r="I396" s="32"/>
      <c r="J396" s="32"/>
      <c r="K396" s="32"/>
      <c r="L396" s="210" t="str">
        <f t="shared" si="18"/>
        <v>Yes</v>
      </c>
      <c r="M396" s="33"/>
      <c r="N396" s="33"/>
      <c r="O396" s="233" t="str">
        <f>IF(Outcomes!M396="","",IF(AND(Outcomes!M396&lt;='County Names to hide (2)'!$D$2,IF(Outcomes!N396="",'County Names to hide (2)'!$D$2,Outcomes!N396)&gt;='County Names to hide (2)'!$C$2),"Yes","No"))</f>
        <v/>
      </c>
      <c r="P396" s="33"/>
      <c r="Q396" s="33"/>
      <c r="R396" s="33"/>
      <c r="S396" s="33"/>
      <c r="T396" s="206" t="str">
        <f>IF(Outcomes!M396="","",
   IF(AND(Outcomes!N396&lt;&gt;"",Outcomes!N396&lt;'County Names to hide'!$C$2),0,
      ROUND((MIN(IF(Outcomes!N396="", 'County Names to hide'!$D$2, Outcomes!N396),'County Names to hide'!$D$2)-Outcomes!M395)/30,1)))</f>
        <v/>
      </c>
      <c r="U396" s="211" t="str">
        <f>IF(Outcomes!C396="", "", DATEDIF(Outcomes!C396, 'County Names to hide'!$D$2, "m"))</f>
        <v/>
      </c>
      <c r="V396" s="32"/>
      <c r="W396" s="32"/>
      <c r="X396" s="32"/>
      <c r="Y396" s="32"/>
      <c r="Z396" s="32"/>
      <c r="AA396" s="32"/>
      <c r="AB396" s="32"/>
      <c r="AC396" s="32"/>
      <c r="AD396" s="32"/>
      <c r="AE396" s="32"/>
      <c r="AF396" s="32"/>
      <c r="AG396" s="32"/>
      <c r="AH396" s="32"/>
      <c r="AI396" s="32"/>
      <c r="AJ396" s="32"/>
      <c r="AK396" s="32"/>
      <c r="AL396" s="32"/>
      <c r="AM396" s="32"/>
      <c r="AN396" s="32"/>
      <c r="AO396" s="210" t="str">
        <f t="shared" si="19"/>
        <v/>
      </c>
      <c r="AP396" s="210" t="str">
        <f t="shared" si="20"/>
        <v/>
      </c>
      <c r="AQ396" s="32"/>
      <c r="AR396" s="32"/>
      <c r="AS396" s="32"/>
    </row>
    <row r="397" spans="1:45" x14ac:dyDescent="0.35">
      <c r="A397" s="28"/>
      <c r="B397" s="4"/>
      <c r="C397" s="29"/>
      <c r="D397" s="4"/>
      <c r="E397" s="4"/>
      <c r="F397" s="4"/>
      <c r="G397" s="4"/>
      <c r="H397" s="4"/>
      <c r="I397" s="4"/>
      <c r="J397" s="4"/>
      <c r="K397" s="4"/>
      <c r="L397" s="210" t="str">
        <f t="shared" si="18"/>
        <v>Yes</v>
      </c>
      <c r="M397" s="29"/>
      <c r="N397" s="29"/>
      <c r="O397" s="233" t="str">
        <f>IF(Outcomes!M397="","",IF(AND(Outcomes!M397&lt;='County Names to hide (2)'!$D$2,IF(Outcomes!N397="",'County Names to hide (2)'!$D$2,Outcomes!N397)&gt;='County Names to hide (2)'!$C$2),"Yes","No"))</f>
        <v/>
      </c>
      <c r="P397" s="29"/>
      <c r="Q397" s="29"/>
      <c r="R397" s="29"/>
      <c r="S397" s="29"/>
      <c r="T397" s="206" t="str">
        <f>IF(Outcomes!M397="","",
   IF(AND(Outcomes!N397&lt;&gt;"",Outcomes!N397&lt;'County Names to hide'!$C$2),0,
      ROUND((MIN(IF(Outcomes!N397="", 'County Names to hide'!$D$2, Outcomes!N397),'County Names to hide'!$D$2)-Outcomes!M396)/30,1)))</f>
        <v/>
      </c>
      <c r="U397" s="211" t="str">
        <f>IF(Outcomes!C397="", "", DATEDIF(Outcomes!C397, 'County Names to hide'!$D$2, "m"))</f>
        <v/>
      </c>
      <c r="V397" s="4"/>
      <c r="W397" s="4"/>
      <c r="X397" s="4"/>
      <c r="Y397" s="4"/>
      <c r="Z397" s="4"/>
      <c r="AA397" s="4"/>
      <c r="AB397" s="4"/>
      <c r="AC397" s="4"/>
      <c r="AD397" s="4"/>
      <c r="AE397" s="4"/>
      <c r="AF397" s="4"/>
      <c r="AG397" s="4"/>
      <c r="AH397" s="4"/>
      <c r="AI397" s="4"/>
      <c r="AJ397" s="4"/>
      <c r="AK397" s="4"/>
      <c r="AL397" s="4"/>
      <c r="AM397" s="4"/>
      <c r="AN397" s="4"/>
      <c r="AO397" s="210" t="str">
        <f t="shared" si="19"/>
        <v/>
      </c>
      <c r="AP397" s="210" t="str">
        <f t="shared" si="20"/>
        <v/>
      </c>
      <c r="AQ397" s="4"/>
      <c r="AR397" s="4"/>
      <c r="AS397" s="4"/>
    </row>
    <row r="398" spans="1:45" x14ac:dyDescent="0.35">
      <c r="A398" s="31"/>
      <c r="B398" s="32"/>
      <c r="C398" s="33"/>
      <c r="D398" s="32"/>
      <c r="E398" s="32"/>
      <c r="F398" s="32"/>
      <c r="G398" s="32"/>
      <c r="H398" s="32"/>
      <c r="I398" s="32"/>
      <c r="J398" s="32"/>
      <c r="K398" s="32"/>
      <c r="L398" s="210" t="str">
        <f t="shared" si="18"/>
        <v>Yes</v>
      </c>
      <c r="M398" s="33"/>
      <c r="N398" s="33"/>
      <c r="O398" s="233" t="str">
        <f>IF(Outcomes!M398="","",IF(AND(Outcomes!M398&lt;='County Names to hide (2)'!$D$2,IF(Outcomes!N398="",'County Names to hide (2)'!$D$2,Outcomes!N398)&gt;='County Names to hide (2)'!$C$2),"Yes","No"))</f>
        <v/>
      </c>
      <c r="P398" s="33"/>
      <c r="Q398" s="33"/>
      <c r="R398" s="33"/>
      <c r="S398" s="33"/>
      <c r="T398" s="206" t="str">
        <f>IF(Outcomes!M398="","",
   IF(AND(Outcomes!N398&lt;&gt;"",Outcomes!N398&lt;'County Names to hide'!$C$2),0,
      ROUND((MIN(IF(Outcomes!N398="", 'County Names to hide'!$D$2, Outcomes!N398),'County Names to hide'!$D$2)-Outcomes!M397)/30,1)))</f>
        <v/>
      </c>
      <c r="U398" s="211" t="str">
        <f>IF(Outcomes!C398="", "", DATEDIF(Outcomes!C398, 'County Names to hide'!$D$2, "m"))</f>
        <v/>
      </c>
      <c r="V398" s="32"/>
      <c r="W398" s="32"/>
      <c r="X398" s="32"/>
      <c r="Y398" s="32"/>
      <c r="Z398" s="32"/>
      <c r="AA398" s="32"/>
      <c r="AB398" s="32"/>
      <c r="AC398" s="32"/>
      <c r="AD398" s="32"/>
      <c r="AE398" s="32"/>
      <c r="AF398" s="32"/>
      <c r="AG398" s="32"/>
      <c r="AH398" s="32"/>
      <c r="AI398" s="32"/>
      <c r="AJ398" s="32"/>
      <c r="AK398" s="32"/>
      <c r="AL398" s="32"/>
      <c r="AM398" s="32"/>
      <c r="AN398" s="32"/>
      <c r="AO398" s="210" t="str">
        <f t="shared" si="19"/>
        <v/>
      </c>
      <c r="AP398" s="210" t="str">
        <f t="shared" si="20"/>
        <v/>
      </c>
      <c r="AQ398" s="32"/>
      <c r="AR398" s="32"/>
      <c r="AS398" s="32"/>
    </row>
    <row r="399" spans="1:45" x14ac:dyDescent="0.35">
      <c r="A399" s="28"/>
      <c r="B399" s="4"/>
      <c r="C399" s="29"/>
      <c r="D399" s="4"/>
      <c r="E399" s="4"/>
      <c r="F399" s="4"/>
      <c r="G399" s="4"/>
      <c r="H399" s="4"/>
      <c r="I399" s="4"/>
      <c r="J399" s="4"/>
      <c r="K399" s="4"/>
      <c r="L399" s="210" t="str">
        <f t="shared" si="18"/>
        <v>Yes</v>
      </c>
      <c r="M399" s="29"/>
      <c r="N399" s="29"/>
      <c r="O399" s="233" t="str">
        <f>IF(Outcomes!M399="","",IF(AND(Outcomes!M399&lt;='County Names to hide (2)'!$D$2,IF(Outcomes!N399="",'County Names to hide (2)'!$D$2,Outcomes!N399)&gt;='County Names to hide (2)'!$C$2),"Yes","No"))</f>
        <v/>
      </c>
      <c r="P399" s="29"/>
      <c r="Q399" s="29"/>
      <c r="R399" s="29"/>
      <c r="S399" s="29"/>
      <c r="T399" s="206" t="str">
        <f>IF(Outcomes!M399="","",
   IF(AND(Outcomes!N399&lt;&gt;"",Outcomes!N399&lt;'County Names to hide'!$C$2),0,
      ROUND((MIN(IF(Outcomes!N399="", 'County Names to hide'!$D$2, Outcomes!N399),'County Names to hide'!$D$2)-Outcomes!M398)/30,1)))</f>
        <v/>
      </c>
      <c r="U399" s="211" t="str">
        <f>IF(Outcomes!C399="", "", DATEDIF(Outcomes!C399, 'County Names to hide'!$D$2, "m"))</f>
        <v/>
      </c>
      <c r="V399" s="4"/>
      <c r="W399" s="4"/>
      <c r="X399" s="4"/>
      <c r="Y399" s="4"/>
      <c r="Z399" s="4"/>
      <c r="AA399" s="4"/>
      <c r="AB399" s="4"/>
      <c r="AC399" s="4"/>
      <c r="AD399" s="4"/>
      <c r="AE399" s="4"/>
      <c r="AF399" s="4"/>
      <c r="AG399" s="4"/>
      <c r="AH399" s="4"/>
      <c r="AI399" s="4"/>
      <c r="AJ399" s="4"/>
      <c r="AK399" s="4"/>
      <c r="AL399" s="4"/>
      <c r="AM399" s="4"/>
      <c r="AN399" s="4"/>
      <c r="AO399" s="210" t="str">
        <f t="shared" si="19"/>
        <v/>
      </c>
      <c r="AP399" s="210" t="str">
        <f t="shared" si="20"/>
        <v/>
      </c>
      <c r="AQ399" s="4"/>
      <c r="AR399" s="4"/>
      <c r="AS399" s="4"/>
    </row>
    <row r="400" spans="1:45" x14ac:dyDescent="0.35">
      <c r="A400" s="31"/>
      <c r="B400" s="32"/>
      <c r="C400" s="33"/>
      <c r="D400" s="32"/>
      <c r="E400" s="32"/>
      <c r="F400" s="32"/>
      <c r="G400" s="32"/>
      <c r="H400" s="32"/>
      <c r="I400" s="32"/>
      <c r="J400" s="32"/>
      <c r="K400" s="32"/>
      <c r="L400" s="210" t="str">
        <f t="shared" si="18"/>
        <v>Yes</v>
      </c>
      <c r="M400" s="33"/>
      <c r="N400" s="33"/>
      <c r="O400" s="233" t="str">
        <f>IF(Outcomes!M400="","",IF(AND(Outcomes!M400&lt;='County Names to hide (2)'!$D$2,IF(Outcomes!N400="",'County Names to hide (2)'!$D$2,Outcomes!N400)&gt;='County Names to hide (2)'!$C$2),"Yes","No"))</f>
        <v/>
      </c>
      <c r="P400" s="33"/>
      <c r="Q400" s="33"/>
      <c r="R400" s="33"/>
      <c r="S400" s="33"/>
      <c r="T400" s="206" t="str">
        <f>IF(Outcomes!M400="","",
   IF(AND(Outcomes!N400&lt;&gt;"",Outcomes!N400&lt;'County Names to hide'!$C$2),0,
      ROUND((MIN(IF(Outcomes!N400="", 'County Names to hide'!$D$2, Outcomes!N400),'County Names to hide'!$D$2)-Outcomes!M399)/30,1)))</f>
        <v/>
      </c>
      <c r="U400" s="211" t="str">
        <f>IF(Outcomes!C400="", "", DATEDIF(Outcomes!C400, 'County Names to hide'!$D$2, "m"))</f>
        <v/>
      </c>
      <c r="V400" s="32"/>
      <c r="W400" s="32"/>
      <c r="X400" s="32"/>
      <c r="Y400" s="32"/>
      <c r="Z400" s="32"/>
      <c r="AA400" s="32"/>
      <c r="AB400" s="32"/>
      <c r="AC400" s="32"/>
      <c r="AD400" s="32"/>
      <c r="AE400" s="32"/>
      <c r="AF400" s="32"/>
      <c r="AG400" s="32"/>
      <c r="AH400" s="32"/>
      <c r="AI400" s="32"/>
      <c r="AJ400" s="32"/>
      <c r="AK400" s="32"/>
      <c r="AL400" s="32"/>
      <c r="AM400" s="32"/>
      <c r="AN400" s="32"/>
      <c r="AO400" s="210" t="str">
        <f t="shared" si="19"/>
        <v/>
      </c>
      <c r="AP400" s="210" t="str">
        <f t="shared" si="20"/>
        <v/>
      </c>
      <c r="AQ400" s="32"/>
      <c r="AR400" s="32"/>
      <c r="AS400" s="32"/>
    </row>
    <row r="401" spans="1:45" x14ac:dyDescent="0.35">
      <c r="A401" s="28"/>
      <c r="B401" s="4"/>
      <c r="C401" s="29"/>
      <c r="D401" s="4"/>
      <c r="E401" s="4"/>
      <c r="F401" s="4"/>
      <c r="G401" s="4"/>
      <c r="H401" s="4"/>
      <c r="I401" s="4"/>
      <c r="J401" s="4"/>
      <c r="K401" s="4"/>
      <c r="L401" s="210" t="str">
        <f t="shared" si="18"/>
        <v>Yes</v>
      </c>
      <c r="M401" s="29"/>
      <c r="N401" s="29"/>
      <c r="O401" s="233" t="str">
        <f>IF(Outcomes!M401="","",IF(AND(Outcomes!M401&lt;='County Names to hide (2)'!$D$2,IF(Outcomes!N401="",'County Names to hide (2)'!$D$2,Outcomes!N401)&gt;='County Names to hide (2)'!$C$2),"Yes","No"))</f>
        <v/>
      </c>
      <c r="P401" s="29"/>
      <c r="Q401" s="29"/>
      <c r="R401" s="29"/>
      <c r="S401" s="29"/>
      <c r="T401" s="206" t="str">
        <f>IF(Outcomes!M401="","",
   IF(AND(Outcomes!N401&lt;&gt;"",Outcomes!N401&lt;'County Names to hide'!$C$2),0,
      ROUND((MIN(IF(Outcomes!N401="", 'County Names to hide'!$D$2, Outcomes!N401),'County Names to hide'!$D$2)-Outcomes!M400)/30,1)))</f>
        <v/>
      </c>
      <c r="U401" s="211" t="str">
        <f>IF(Outcomes!C401="", "", DATEDIF(Outcomes!C401, 'County Names to hide'!$D$2, "m"))</f>
        <v/>
      </c>
      <c r="V401" s="4"/>
      <c r="W401" s="4"/>
      <c r="X401" s="4"/>
      <c r="Y401" s="4"/>
      <c r="Z401" s="4"/>
      <c r="AA401" s="4"/>
      <c r="AB401" s="4"/>
      <c r="AC401" s="4"/>
      <c r="AD401" s="4"/>
      <c r="AE401" s="4"/>
      <c r="AF401" s="4"/>
      <c r="AG401" s="4"/>
      <c r="AH401" s="4"/>
      <c r="AI401" s="4"/>
      <c r="AJ401" s="4"/>
      <c r="AK401" s="4"/>
      <c r="AL401" s="4"/>
      <c r="AM401" s="4"/>
      <c r="AN401" s="4"/>
      <c r="AO401" s="210" t="str">
        <f t="shared" si="19"/>
        <v/>
      </c>
      <c r="AP401" s="210" t="str">
        <f t="shared" si="20"/>
        <v/>
      </c>
      <c r="AQ401" s="4"/>
      <c r="AR401" s="4"/>
      <c r="AS401" s="4"/>
    </row>
    <row r="402" spans="1:45" x14ac:dyDescent="0.35">
      <c r="A402" s="31"/>
      <c r="B402" s="32"/>
      <c r="C402" s="33"/>
      <c r="D402" s="32"/>
      <c r="E402" s="32"/>
      <c r="F402" s="32"/>
      <c r="G402" s="32"/>
      <c r="H402" s="32"/>
      <c r="I402" s="32"/>
      <c r="J402" s="32"/>
      <c r="K402" s="32"/>
      <c r="L402" s="210" t="str">
        <f t="shared" si="18"/>
        <v>Yes</v>
      </c>
      <c r="M402" s="33"/>
      <c r="N402" s="33"/>
      <c r="O402" s="233" t="str">
        <f>IF(Outcomes!M402="","",IF(AND(Outcomes!M402&lt;='County Names to hide (2)'!$D$2,IF(Outcomes!N402="",'County Names to hide (2)'!$D$2,Outcomes!N402)&gt;='County Names to hide (2)'!$C$2),"Yes","No"))</f>
        <v/>
      </c>
      <c r="P402" s="33"/>
      <c r="Q402" s="33"/>
      <c r="R402" s="33"/>
      <c r="S402" s="33"/>
      <c r="T402" s="206" t="str">
        <f>IF(Outcomes!M402="","",
   IF(AND(Outcomes!N402&lt;&gt;"",Outcomes!N402&lt;'County Names to hide'!$C$2),0,
      ROUND((MIN(IF(Outcomes!N402="", 'County Names to hide'!$D$2, Outcomes!N402),'County Names to hide'!$D$2)-Outcomes!M401)/30,1)))</f>
        <v/>
      </c>
      <c r="U402" s="211" t="str">
        <f>IF(Outcomes!C402="", "", DATEDIF(Outcomes!C402, 'County Names to hide'!$D$2, "m"))</f>
        <v/>
      </c>
      <c r="V402" s="32"/>
      <c r="W402" s="32"/>
      <c r="X402" s="32"/>
      <c r="Y402" s="32"/>
      <c r="Z402" s="32"/>
      <c r="AA402" s="32"/>
      <c r="AB402" s="32"/>
      <c r="AC402" s="32"/>
      <c r="AD402" s="32"/>
      <c r="AE402" s="32"/>
      <c r="AF402" s="32"/>
      <c r="AG402" s="32"/>
      <c r="AH402" s="32"/>
      <c r="AI402" s="32"/>
      <c r="AJ402" s="32"/>
      <c r="AK402" s="32"/>
      <c r="AL402" s="32"/>
      <c r="AM402" s="32"/>
      <c r="AN402" s="32"/>
      <c r="AO402" s="210" t="str">
        <f t="shared" si="19"/>
        <v/>
      </c>
      <c r="AP402" s="210" t="str">
        <f t="shared" si="20"/>
        <v/>
      </c>
      <c r="AQ402" s="32"/>
      <c r="AR402" s="32"/>
      <c r="AS402" s="32"/>
    </row>
    <row r="403" spans="1:45" x14ac:dyDescent="0.35">
      <c r="A403" s="28"/>
      <c r="B403" s="4"/>
      <c r="C403" s="29"/>
      <c r="D403" s="4"/>
      <c r="E403" s="4"/>
      <c r="F403" s="4"/>
      <c r="G403" s="4"/>
      <c r="H403" s="4"/>
      <c r="I403" s="4"/>
      <c r="J403" s="4"/>
      <c r="K403" s="4"/>
      <c r="L403" s="210" t="str">
        <f t="shared" si="18"/>
        <v>Yes</v>
      </c>
      <c r="M403" s="29"/>
      <c r="N403" s="29"/>
      <c r="O403" s="233" t="str">
        <f>IF(Outcomes!M403="","",IF(AND(Outcomes!M403&lt;='County Names to hide (2)'!$D$2,IF(Outcomes!N403="",'County Names to hide (2)'!$D$2,Outcomes!N403)&gt;='County Names to hide (2)'!$C$2),"Yes","No"))</f>
        <v/>
      </c>
      <c r="P403" s="29"/>
      <c r="Q403" s="29"/>
      <c r="R403" s="29"/>
      <c r="S403" s="29"/>
      <c r="T403" s="206" t="str">
        <f>IF(Outcomes!M403="","",
   IF(AND(Outcomes!N403&lt;&gt;"",Outcomes!N403&lt;'County Names to hide'!$C$2),0,
      ROUND((MIN(IF(Outcomes!N403="", 'County Names to hide'!$D$2, Outcomes!N403),'County Names to hide'!$D$2)-Outcomes!M402)/30,1)))</f>
        <v/>
      </c>
      <c r="U403" s="211" t="str">
        <f>IF(Outcomes!C403="", "", DATEDIF(Outcomes!C403, 'County Names to hide'!$D$2, "m"))</f>
        <v/>
      </c>
      <c r="V403" s="4"/>
      <c r="W403" s="4"/>
      <c r="X403" s="4"/>
      <c r="Y403" s="4"/>
      <c r="Z403" s="4"/>
      <c r="AA403" s="4"/>
      <c r="AB403" s="4"/>
      <c r="AC403" s="4"/>
      <c r="AD403" s="4"/>
      <c r="AE403" s="4"/>
      <c r="AF403" s="4"/>
      <c r="AG403" s="4"/>
      <c r="AH403" s="4"/>
      <c r="AI403" s="4"/>
      <c r="AJ403" s="4"/>
      <c r="AK403" s="4"/>
      <c r="AL403" s="4"/>
      <c r="AM403" s="4"/>
      <c r="AN403" s="4"/>
      <c r="AO403" s="210" t="str">
        <f t="shared" si="19"/>
        <v/>
      </c>
      <c r="AP403" s="210" t="str">
        <f t="shared" si="20"/>
        <v/>
      </c>
      <c r="AQ403" s="4"/>
      <c r="AR403" s="4"/>
      <c r="AS403" s="4"/>
    </row>
    <row r="404" spans="1:45" x14ac:dyDescent="0.35">
      <c r="A404" s="31"/>
      <c r="B404" s="32"/>
      <c r="C404" s="33"/>
      <c r="D404" s="32"/>
      <c r="E404" s="32"/>
      <c r="F404" s="32"/>
      <c r="G404" s="32"/>
      <c r="H404" s="32"/>
      <c r="I404" s="32"/>
      <c r="J404" s="32"/>
      <c r="K404" s="32"/>
      <c r="L404" s="210" t="str">
        <f t="shared" si="18"/>
        <v>Yes</v>
      </c>
      <c r="M404" s="33"/>
      <c r="N404" s="33"/>
      <c r="O404" s="233" t="str">
        <f>IF(Outcomes!M404="","",IF(AND(Outcomes!M404&lt;='County Names to hide (2)'!$D$2,IF(Outcomes!N404="",'County Names to hide (2)'!$D$2,Outcomes!N404)&gt;='County Names to hide (2)'!$C$2),"Yes","No"))</f>
        <v/>
      </c>
      <c r="P404" s="33"/>
      <c r="Q404" s="33"/>
      <c r="R404" s="33"/>
      <c r="S404" s="33"/>
      <c r="T404" s="206" t="str">
        <f>IF(Outcomes!M404="","",
   IF(AND(Outcomes!N404&lt;&gt;"",Outcomes!N404&lt;'County Names to hide'!$C$2),0,
      ROUND((MIN(IF(Outcomes!N404="", 'County Names to hide'!$D$2, Outcomes!N404),'County Names to hide'!$D$2)-Outcomes!M403)/30,1)))</f>
        <v/>
      </c>
      <c r="U404" s="211" t="str">
        <f>IF(Outcomes!C404="", "", DATEDIF(Outcomes!C404, 'County Names to hide'!$D$2, "m"))</f>
        <v/>
      </c>
      <c r="V404" s="32"/>
      <c r="W404" s="32"/>
      <c r="X404" s="32"/>
      <c r="Y404" s="32"/>
      <c r="Z404" s="32"/>
      <c r="AA404" s="32"/>
      <c r="AB404" s="32"/>
      <c r="AC404" s="32"/>
      <c r="AD404" s="32"/>
      <c r="AE404" s="32"/>
      <c r="AF404" s="32"/>
      <c r="AG404" s="32"/>
      <c r="AH404" s="32"/>
      <c r="AI404" s="32"/>
      <c r="AJ404" s="32"/>
      <c r="AK404" s="32"/>
      <c r="AL404" s="32"/>
      <c r="AM404" s="32"/>
      <c r="AN404" s="32"/>
      <c r="AO404" s="210" t="str">
        <f t="shared" si="19"/>
        <v/>
      </c>
      <c r="AP404" s="210" t="str">
        <f t="shared" si="20"/>
        <v/>
      </c>
      <c r="AQ404" s="32"/>
      <c r="AR404" s="32"/>
      <c r="AS404" s="32"/>
    </row>
    <row r="405" spans="1:45" x14ac:dyDescent="0.35">
      <c r="A405" s="28"/>
      <c r="B405" s="4"/>
      <c r="C405" s="29"/>
      <c r="D405" s="4"/>
      <c r="E405" s="4"/>
      <c r="F405" s="4"/>
      <c r="G405" s="4"/>
      <c r="H405" s="4"/>
      <c r="I405" s="4"/>
      <c r="J405" s="4"/>
      <c r="K405" s="4"/>
      <c r="L405" s="210" t="str">
        <f t="shared" si="18"/>
        <v>Yes</v>
      </c>
      <c r="M405" s="29"/>
      <c r="N405" s="29"/>
      <c r="O405" s="233" t="str">
        <f>IF(Outcomes!M405="","",IF(AND(Outcomes!M405&lt;='County Names to hide (2)'!$D$2,IF(Outcomes!N405="",'County Names to hide (2)'!$D$2,Outcomes!N405)&gt;='County Names to hide (2)'!$C$2),"Yes","No"))</f>
        <v/>
      </c>
      <c r="P405" s="29"/>
      <c r="Q405" s="29"/>
      <c r="R405" s="29"/>
      <c r="S405" s="29"/>
      <c r="T405" s="206" t="str">
        <f>IF(Outcomes!M405="","",
   IF(AND(Outcomes!N405&lt;&gt;"",Outcomes!N405&lt;'County Names to hide'!$C$2),0,
      ROUND((MIN(IF(Outcomes!N405="", 'County Names to hide'!$D$2, Outcomes!N405),'County Names to hide'!$D$2)-Outcomes!M404)/30,1)))</f>
        <v/>
      </c>
      <c r="U405" s="211" t="str">
        <f>IF(Outcomes!C405="", "", DATEDIF(Outcomes!C405, 'County Names to hide'!$D$2, "m"))</f>
        <v/>
      </c>
      <c r="V405" s="4"/>
      <c r="W405" s="4"/>
      <c r="X405" s="4"/>
      <c r="Y405" s="4"/>
      <c r="Z405" s="4"/>
      <c r="AA405" s="4"/>
      <c r="AB405" s="4"/>
      <c r="AC405" s="4"/>
      <c r="AD405" s="4"/>
      <c r="AE405" s="4"/>
      <c r="AF405" s="4"/>
      <c r="AG405" s="4"/>
      <c r="AH405" s="4"/>
      <c r="AI405" s="4"/>
      <c r="AJ405" s="4"/>
      <c r="AK405" s="4"/>
      <c r="AL405" s="4"/>
      <c r="AM405" s="4"/>
      <c r="AN405" s="4"/>
      <c r="AO405" s="210" t="str">
        <f t="shared" si="19"/>
        <v/>
      </c>
      <c r="AP405" s="210" t="str">
        <f t="shared" si="20"/>
        <v/>
      </c>
      <c r="AQ405" s="4"/>
      <c r="AR405" s="4"/>
      <c r="AS405" s="4"/>
    </row>
    <row r="406" spans="1:45" x14ac:dyDescent="0.35">
      <c r="A406" s="31"/>
      <c r="B406" s="32"/>
      <c r="C406" s="33"/>
      <c r="D406" s="32"/>
      <c r="E406" s="32"/>
      <c r="F406" s="32"/>
      <c r="G406" s="32"/>
      <c r="H406" s="32"/>
      <c r="I406" s="32"/>
      <c r="J406" s="32"/>
      <c r="K406" s="32"/>
      <c r="L406" s="210" t="str">
        <f t="shared" si="18"/>
        <v>Yes</v>
      </c>
      <c r="M406" s="33"/>
      <c r="N406" s="33"/>
      <c r="O406" s="233" t="str">
        <f>IF(Outcomes!M406="","",IF(AND(Outcomes!M406&lt;='County Names to hide (2)'!$D$2,IF(Outcomes!N406="",'County Names to hide (2)'!$D$2,Outcomes!N406)&gt;='County Names to hide (2)'!$C$2),"Yes","No"))</f>
        <v/>
      </c>
      <c r="P406" s="33"/>
      <c r="Q406" s="33"/>
      <c r="R406" s="33"/>
      <c r="S406" s="33"/>
      <c r="T406" s="206" t="str">
        <f>IF(Outcomes!M406="","",
   IF(AND(Outcomes!N406&lt;&gt;"",Outcomes!N406&lt;'County Names to hide'!$C$2),0,
      ROUND((MIN(IF(Outcomes!N406="", 'County Names to hide'!$D$2, Outcomes!N406),'County Names to hide'!$D$2)-Outcomes!M405)/30,1)))</f>
        <v/>
      </c>
      <c r="U406" s="211" t="str">
        <f>IF(Outcomes!C406="", "", DATEDIF(Outcomes!C406, 'County Names to hide'!$D$2, "m"))</f>
        <v/>
      </c>
      <c r="V406" s="32"/>
      <c r="W406" s="32"/>
      <c r="X406" s="32"/>
      <c r="Y406" s="32"/>
      <c r="Z406" s="32"/>
      <c r="AA406" s="32"/>
      <c r="AB406" s="32"/>
      <c r="AC406" s="32"/>
      <c r="AD406" s="32"/>
      <c r="AE406" s="32"/>
      <c r="AF406" s="32"/>
      <c r="AG406" s="32"/>
      <c r="AH406" s="32"/>
      <c r="AI406" s="32"/>
      <c r="AJ406" s="32"/>
      <c r="AK406" s="32"/>
      <c r="AL406" s="32"/>
      <c r="AM406" s="32"/>
      <c r="AN406" s="32"/>
      <c r="AO406" s="210" t="str">
        <f t="shared" si="19"/>
        <v/>
      </c>
      <c r="AP406" s="210" t="str">
        <f t="shared" si="20"/>
        <v/>
      </c>
      <c r="AQ406" s="32"/>
      <c r="AR406" s="32"/>
      <c r="AS406" s="32"/>
    </row>
    <row r="407" spans="1:45" x14ac:dyDescent="0.35">
      <c r="A407" s="28"/>
      <c r="B407" s="4"/>
      <c r="C407" s="29"/>
      <c r="D407" s="4"/>
      <c r="E407" s="4"/>
      <c r="F407" s="4"/>
      <c r="G407" s="4"/>
      <c r="H407" s="4"/>
      <c r="I407" s="4"/>
      <c r="J407" s="4"/>
      <c r="K407" s="4"/>
      <c r="L407" s="210" t="str">
        <f t="shared" si="18"/>
        <v>Yes</v>
      </c>
      <c r="M407" s="29"/>
      <c r="N407" s="29"/>
      <c r="O407" s="233" t="str">
        <f>IF(Outcomes!M407="","",IF(AND(Outcomes!M407&lt;='County Names to hide (2)'!$D$2,IF(Outcomes!N407="",'County Names to hide (2)'!$D$2,Outcomes!N407)&gt;='County Names to hide (2)'!$C$2),"Yes","No"))</f>
        <v/>
      </c>
      <c r="P407" s="29"/>
      <c r="Q407" s="29"/>
      <c r="R407" s="29"/>
      <c r="S407" s="29"/>
      <c r="T407" s="206" t="str">
        <f>IF(Outcomes!M407="","",
   IF(AND(Outcomes!N407&lt;&gt;"",Outcomes!N407&lt;'County Names to hide'!$C$2),0,
      ROUND((MIN(IF(Outcomes!N407="", 'County Names to hide'!$D$2, Outcomes!N407),'County Names to hide'!$D$2)-Outcomes!M406)/30,1)))</f>
        <v/>
      </c>
      <c r="U407" s="211" t="str">
        <f>IF(Outcomes!C407="", "", DATEDIF(Outcomes!C407, 'County Names to hide'!$D$2, "m"))</f>
        <v/>
      </c>
      <c r="V407" s="4"/>
      <c r="W407" s="4"/>
      <c r="X407" s="4"/>
      <c r="Y407" s="4"/>
      <c r="Z407" s="4"/>
      <c r="AA407" s="4"/>
      <c r="AB407" s="4"/>
      <c r="AC407" s="4"/>
      <c r="AD407" s="4"/>
      <c r="AE407" s="4"/>
      <c r="AF407" s="4"/>
      <c r="AG407" s="4"/>
      <c r="AH407" s="4"/>
      <c r="AI407" s="4"/>
      <c r="AJ407" s="4"/>
      <c r="AK407" s="4"/>
      <c r="AL407" s="4"/>
      <c r="AM407" s="4"/>
      <c r="AN407" s="4"/>
      <c r="AO407" s="210" t="str">
        <f t="shared" si="19"/>
        <v/>
      </c>
      <c r="AP407" s="210" t="str">
        <f t="shared" si="20"/>
        <v/>
      </c>
      <c r="AQ407" s="4"/>
      <c r="AR407" s="4"/>
      <c r="AS407" s="4"/>
    </row>
    <row r="408" spans="1:45" x14ac:dyDescent="0.35">
      <c r="A408" s="31"/>
      <c r="B408" s="32"/>
      <c r="C408" s="33"/>
      <c r="D408" s="32"/>
      <c r="E408" s="32"/>
      <c r="F408" s="32"/>
      <c r="G408" s="32"/>
      <c r="H408" s="32"/>
      <c r="I408" s="32"/>
      <c r="J408" s="32"/>
      <c r="K408" s="32"/>
      <c r="L408" s="210" t="str">
        <f t="shared" si="18"/>
        <v>Yes</v>
      </c>
      <c r="M408" s="33"/>
      <c r="N408" s="33"/>
      <c r="O408" s="233" t="str">
        <f>IF(Outcomes!M408="","",IF(AND(Outcomes!M408&lt;='County Names to hide (2)'!$D$2,IF(Outcomes!N408="",'County Names to hide (2)'!$D$2,Outcomes!N408)&gt;='County Names to hide (2)'!$C$2),"Yes","No"))</f>
        <v/>
      </c>
      <c r="P408" s="33"/>
      <c r="Q408" s="33"/>
      <c r="R408" s="33"/>
      <c r="S408" s="33"/>
      <c r="T408" s="206" t="str">
        <f>IF(Outcomes!M408="","",
   IF(AND(Outcomes!N408&lt;&gt;"",Outcomes!N408&lt;'County Names to hide'!$C$2),0,
      ROUND((MIN(IF(Outcomes!N408="", 'County Names to hide'!$D$2, Outcomes!N408),'County Names to hide'!$D$2)-Outcomes!M407)/30,1)))</f>
        <v/>
      </c>
      <c r="U408" s="211" t="str">
        <f>IF(Outcomes!C408="", "", DATEDIF(Outcomes!C408, 'County Names to hide'!$D$2, "m"))</f>
        <v/>
      </c>
      <c r="V408" s="32"/>
      <c r="W408" s="32"/>
      <c r="X408" s="32"/>
      <c r="Y408" s="32"/>
      <c r="Z408" s="32"/>
      <c r="AA408" s="32"/>
      <c r="AB408" s="32"/>
      <c r="AC408" s="32"/>
      <c r="AD408" s="32"/>
      <c r="AE408" s="32"/>
      <c r="AF408" s="32"/>
      <c r="AG408" s="32"/>
      <c r="AH408" s="32"/>
      <c r="AI408" s="32"/>
      <c r="AJ408" s="32"/>
      <c r="AK408" s="32"/>
      <c r="AL408" s="32"/>
      <c r="AM408" s="32"/>
      <c r="AN408" s="32"/>
      <c r="AO408" s="210" t="str">
        <f t="shared" si="19"/>
        <v/>
      </c>
      <c r="AP408" s="210" t="str">
        <f t="shared" si="20"/>
        <v/>
      </c>
      <c r="AQ408" s="32"/>
      <c r="AR408" s="32"/>
      <c r="AS408" s="32"/>
    </row>
    <row r="409" spans="1:45" x14ac:dyDescent="0.35">
      <c r="A409" s="28"/>
      <c r="B409" s="4"/>
      <c r="C409" s="29"/>
      <c r="D409" s="4"/>
      <c r="E409" s="4"/>
      <c r="F409" s="4"/>
      <c r="G409" s="4"/>
      <c r="H409" s="4"/>
      <c r="I409" s="4"/>
      <c r="J409" s="4"/>
      <c r="K409" s="4"/>
      <c r="L409" s="210" t="str">
        <f t="shared" si="18"/>
        <v>Yes</v>
      </c>
      <c r="M409" s="29"/>
      <c r="N409" s="29"/>
      <c r="O409" s="233" t="str">
        <f>IF(Outcomes!M409="","",IF(AND(Outcomes!M409&lt;='County Names to hide (2)'!$D$2,IF(Outcomes!N409="",'County Names to hide (2)'!$D$2,Outcomes!N409)&gt;='County Names to hide (2)'!$C$2),"Yes","No"))</f>
        <v/>
      </c>
      <c r="P409" s="29"/>
      <c r="Q409" s="29"/>
      <c r="R409" s="29"/>
      <c r="S409" s="29"/>
      <c r="T409" s="206" t="str">
        <f>IF(Outcomes!M409="","",
   IF(AND(Outcomes!N409&lt;&gt;"",Outcomes!N409&lt;'County Names to hide'!$C$2),0,
      ROUND((MIN(IF(Outcomes!N409="", 'County Names to hide'!$D$2, Outcomes!N409),'County Names to hide'!$D$2)-Outcomes!M408)/30,1)))</f>
        <v/>
      </c>
      <c r="U409" s="211" t="str">
        <f>IF(Outcomes!C409="", "", DATEDIF(Outcomes!C409, 'County Names to hide'!$D$2, "m"))</f>
        <v/>
      </c>
      <c r="V409" s="4"/>
      <c r="W409" s="4"/>
      <c r="X409" s="4"/>
      <c r="Y409" s="4"/>
      <c r="Z409" s="4"/>
      <c r="AA409" s="4"/>
      <c r="AB409" s="4"/>
      <c r="AC409" s="4"/>
      <c r="AD409" s="4"/>
      <c r="AE409" s="4"/>
      <c r="AF409" s="4"/>
      <c r="AG409" s="4"/>
      <c r="AH409" s="4"/>
      <c r="AI409" s="4"/>
      <c r="AJ409" s="4"/>
      <c r="AK409" s="4"/>
      <c r="AL409" s="4"/>
      <c r="AM409" s="4"/>
      <c r="AN409" s="4"/>
      <c r="AO409" s="210" t="str">
        <f t="shared" si="19"/>
        <v/>
      </c>
      <c r="AP409" s="210" t="str">
        <f t="shared" si="20"/>
        <v/>
      </c>
      <c r="AQ409" s="4"/>
      <c r="AR409" s="4"/>
      <c r="AS409" s="4"/>
    </row>
    <row r="410" spans="1:45" x14ac:dyDescent="0.35">
      <c r="A410" s="31"/>
      <c r="B410" s="32"/>
      <c r="C410" s="33"/>
      <c r="D410" s="32"/>
      <c r="E410" s="32"/>
      <c r="F410" s="32"/>
      <c r="G410" s="32"/>
      <c r="H410" s="32"/>
      <c r="I410" s="32"/>
      <c r="J410" s="32"/>
      <c r="K410" s="32"/>
      <c r="L410" s="210" t="str">
        <f t="shared" si="18"/>
        <v>Yes</v>
      </c>
      <c r="M410" s="33"/>
      <c r="N410" s="33"/>
      <c r="O410" s="233" t="str">
        <f>IF(Outcomes!M410="","",IF(AND(Outcomes!M410&lt;='County Names to hide (2)'!$D$2,IF(Outcomes!N410="",'County Names to hide (2)'!$D$2,Outcomes!N410)&gt;='County Names to hide (2)'!$C$2),"Yes","No"))</f>
        <v/>
      </c>
      <c r="P410" s="33"/>
      <c r="Q410" s="33"/>
      <c r="R410" s="33"/>
      <c r="S410" s="33"/>
      <c r="T410" s="206" t="str">
        <f>IF(Outcomes!M410="","",
   IF(AND(Outcomes!N410&lt;&gt;"",Outcomes!N410&lt;'County Names to hide'!$C$2),0,
      ROUND((MIN(IF(Outcomes!N410="", 'County Names to hide'!$D$2, Outcomes!N410),'County Names to hide'!$D$2)-Outcomes!M409)/30,1)))</f>
        <v/>
      </c>
      <c r="U410" s="211" t="str">
        <f>IF(Outcomes!C410="", "", DATEDIF(Outcomes!C410, 'County Names to hide'!$D$2, "m"))</f>
        <v/>
      </c>
      <c r="V410" s="32"/>
      <c r="W410" s="32"/>
      <c r="X410" s="32"/>
      <c r="Y410" s="32"/>
      <c r="Z410" s="32"/>
      <c r="AA410" s="32"/>
      <c r="AB410" s="32"/>
      <c r="AC410" s="32"/>
      <c r="AD410" s="32"/>
      <c r="AE410" s="32"/>
      <c r="AF410" s="32"/>
      <c r="AG410" s="32"/>
      <c r="AH410" s="32"/>
      <c r="AI410" s="32"/>
      <c r="AJ410" s="32"/>
      <c r="AK410" s="32"/>
      <c r="AL410" s="32"/>
      <c r="AM410" s="32"/>
      <c r="AN410" s="32"/>
      <c r="AO410" s="210" t="str">
        <f t="shared" si="19"/>
        <v/>
      </c>
      <c r="AP410" s="210" t="str">
        <f t="shared" si="20"/>
        <v/>
      </c>
      <c r="AQ410" s="32"/>
      <c r="AR410" s="32"/>
      <c r="AS410" s="32"/>
    </row>
    <row r="411" spans="1:45" x14ac:dyDescent="0.35">
      <c r="A411" s="28"/>
      <c r="B411" s="4"/>
      <c r="C411" s="29"/>
      <c r="D411" s="4"/>
      <c r="E411" s="4"/>
      <c r="F411" s="4"/>
      <c r="G411" s="4"/>
      <c r="H411" s="4"/>
      <c r="I411" s="4"/>
      <c r="J411" s="4"/>
      <c r="K411" s="4"/>
      <c r="L411" s="210" t="str">
        <f t="shared" si="18"/>
        <v>Yes</v>
      </c>
      <c r="M411" s="29"/>
      <c r="N411" s="29"/>
      <c r="O411" s="233" t="str">
        <f>IF(Outcomes!M411="","",IF(AND(Outcomes!M411&lt;='County Names to hide (2)'!$D$2,IF(Outcomes!N411="",'County Names to hide (2)'!$D$2,Outcomes!N411)&gt;='County Names to hide (2)'!$C$2),"Yes","No"))</f>
        <v/>
      </c>
      <c r="P411" s="29"/>
      <c r="Q411" s="29"/>
      <c r="R411" s="29"/>
      <c r="S411" s="29"/>
      <c r="T411" s="206" t="str">
        <f>IF(Outcomes!M411="","",
   IF(AND(Outcomes!N411&lt;&gt;"",Outcomes!N411&lt;'County Names to hide'!$C$2),0,
      ROUND((MIN(IF(Outcomes!N411="", 'County Names to hide'!$D$2, Outcomes!N411),'County Names to hide'!$D$2)-Outcomes!M410)/30,1)))</f>
        <v/>
      </c>
      <c r="U411" s="211" t="str">
        <f>IF(Outcomes!C411="", "", DATEDIF(Outcomes!C411, 'County Names to hide'!$D$2, "m"))</f>
        <v/>
      </c>
      <c r="V411" s="4"/>
      <c r="W411" s="4"/>
      <c r="X411" s="4"/>
      <c r="Y411" s="4"/>
      <c r="Z411" s="4"/>
      <c r="AA411" s="4"/>
      <c r="AB411" s="4"/>
      <c r="AC411" s="4"/>
      <c r="AD411" s="4"/>
      <c r="AE411" s="4"/>
      <c r="AF411" s="4"/>
      <c r="AG411" s="4"/>
      <c r="AH411" s="4"/>
      <c r="AI411" s="4"/>
      <c r="AJ411" s="4"/>
      <c r="AK411" s="4"/>
      <c r="AL411" s="4"/>
      <c r="AM411" s="4"/>
      <c r="AN411" s="4"/>
      <c r="AO411" s="210" t="str">
        <f t="shared" si="19"/>
        <v/>
      </c>
      <c r="AP411" s="210" t="str">
        <f t="shared" si="20"/>
        <v/>
      </c>
      <c r="AQ411" s="4"/>
      <c r="AR411" s="4"/>
      <c r="AS411" s="4"/>
    </row>
    <row r="412" spans="1:45" x14ac:dyDescent="0.35">
      <c r="A412" s="31"/>
      <c r="B412" s="32"/>
      <c r="C412" s="33"/>
      <c r="D412" s="32"/>
      <c r="E412" s="32"/>
      <c r="F412" s="32"/>
      <c r="G412" s="32"/>
      <c r="H412" s="32"/>
      <c r="I412" s="32"/>
      <c r="J412" s="32"/>
      <c r="K412" s="32"/>
      <c r="L412" s="210" t="str">
        <f t="shared" si="18"/>
        <v>Yes</v>
      </c>
      <c r="M412" s="33"/>
      <c r="N412" s="33"/>
      <c r="O412" s="233" t="str">
        <f>IF(Outcomes!M412="","",IF(AND(Outcomes!M412&lt;='County Names to hide (2)'!$D$2,IF(Outcomes!N412="",'County Names to hide (2)'!$D$2,Outcomes!N412)&gt;='County Names to hide (2)'!$C$2),"Yes","No"))</f>
        <v/>
      </c>
      <c r="P412" s="33"/>
      <c r="Q412" s="33"/>
      <c r="R412" s="33"/>
      <c r="S412" s="33"/>
      <c r="T412" s="206" t="str">
        <f>IF(Outcomes!M412="","",
   IF(AND(Outcomes!N412&lt;&gt;"",Outcomes!N412&lt;'County Names to hide'!$C$2),0,
      ROUND((MIN(IF(Outcomes!N412="", 'County Names to hide'!$D$2, Outcomes!N412),'County Names to hide'!$D$2)-Outcomes!M411)/30,1)))</f>
        <v/>
      </c>
      <c r="U412" s="211" t="str">
        <f>IF(Outcomes!C412="", "", DATEDIF(Outcomes!C412, 'County Names to hide'!$D$2, "m"))</f>
        <v/>
      </c>
      <c r="V412" s="32"/>
      <c r="W412" s="32"/>
      <c r="X412" s="32"/>
      <c r="Y412" s="32"/>
      <c r="Z412" s="32"/>
      <c r="AA412" s="32"/>
      <c r="AB412" s="32"/>
      <c r="AC412" s="32"/>
      <c r="AD412" s="32"/>
      <c r="AE412" s="32"/>
      <c r="AF412" s="32"/>
      <c r="AG412" s="32"/>
      <c r="AH412" s="32"/>
      <c r="AI412" s="32"/>
      <c r="AJ412" s="32"/>
      <c r="AK412" s="32"/>
      <c r="AL412" s="32"/>
      <c r="AM412" s="32"/>
      <c r="AN412" s="32"/>
      <c r="AO412" s="210" t="str">
        <f t="shared" si="19"/>
        <v/>
      </c>
      <c r="AP412" s="210" t="str">
        <f t="shared" si="20"/>
        <v/>
      </c>
      <c r="AQ412" s="32"/>
      <c r="AR412" s="32"/>
      <c r="AS412" s="32"/>
    </row>
    <row r="413" spans="1:45" x14ac:dyDescent="0.35">
      <c r="A413" s="28"/>
      <c r="B413" s="4"/>
      <c r="C413" s="29"/>
      <c r="D413" s="4"/>
      <c r="E413" s="4"/>
      <c r="F413" s="4"/>
      <c r="G413" s="4"/>
      <c r="H413" s="4"/>
      <c r="I413" s="4"/>
      <c r="J413" s="4"/>
      <c r="K413" s="4"/>
      <c r="L413" s="210" t="str">
        <f t="shared" si="18"/>
        <v>Yes</v>
      </c>
      <c r="M413" s="29"/>
      <c r="N413" s="29"/>
      <c r="O413" s="233" t="str">
        <f>IF(Outcomes!M413="","",IF(AND(Outcomes!M413&lt;='County Names to hide (2)'!$D$2,IF(Outcomes!N413="",'County Names to hide (2)'!$D$2,Outcomes!N413)&gt;='County Names to hide (2)'!$C$2),"Yes","No"))</f>
        <v/>
      </c>
      <c r="P413" s="29"/>
      <c r="Q413" s="29"/>
      <c r="R413" s="29"/>
      <c r="S413" s="29"/>
      <c r="T413" s="206" t="str">
        <f>IF(Outcomes!M413="","",
   IF(AND(Outcomes!N413&lt;&gt;"",Outcomes!N413&lt;'County Names to hide'!$C$2),0,
      ROUND((MIN(IF(Outcomes!N413="", 'County Names to hide'!$D$2, Outcomes!N413),'County Names to hide'!$D$2)-Outcomes!M412)/30,1)))</f>
        <v/>
      </c>
      <c r="U413" s="211" t="str">
        <f>IF(Outcomes!C413="", "", DATEDIF(Outcomes!C413, 'County Names to hide'!$D$2, "m"))</f>
        <v/>
      </c>
      <c r="V413" s="4"/>
      <c r="W413" s="4"/>
      <c r="X413" s="4"/>
      <c r="Y413" s="4"/>
      <c r="Z413" s="4"/>
      <c r="AA413" s="4"/>
      <c r="AB413" s="4"/>
      <c r="AC413" s="4"/>
      <c r="AD413" s="4"/>
      <c r="AE413" s="4"/>
      <c r="AF413" s="4"/>
      <c r="AG413" s="4"/>
      <c r="AH413" s="4"/>
      <c r="AI413" s="4"/>
      <c r="AJ413" s="4"/>
      <c r="AK413" s="4"/>
      <c r="AL413" s="4"/>
      <c r="AM413" s="4"/>
      <c r="AN413" s="4"/>
      <c r="AO413" s="210" t="str">
        <f t="shared" si="19"/>
        <v/>
      </c>
      <c r="AP413" s="210" t="str">
        <f t="shared" si="20"/>
        <v/>
      </c>
      <c r="AQ413" s="4"/>
      <c r="AR413" s="4"/>
      <c r="AS413" s="4"/>
    </row>
    <row r="414" spans="1:45" x14ac:dyDescent="0.35">
      <c r="A414" s="31"/>
      <c r="B414" s="32"/>
      <c r="C414" s="33"/>
      <c r="D414" s="32"/>
      <c r="E414" s="32"/>
      <c r="F414" s="32"/>
      <c r="G414" s="32"/>
      <c r="H414" s="32"/>
      <c r="I414" s="32"/>
      <c r="J414" s="32"/>
      <c r="K414" s="32"/>
      <c r="L414" s="210" t="str">
        <f t="shared" si="18"/>
        <v>Yes</v>
      </c>
      <c r="M414" s="33"/>
      <c r="N414" s="33"/>
      <c r="O414" s="233" t="str">
        <f>IF(Outcomes!M414="","",IF(AND(Outcomes!M414&lt;='County Names to hide (2)'!$D$2,IF(Outcomes!N414="",'County Names to hide (2)'!$D$2,Outcomes!N414)&gt;='County Names to hide (2)'!$C$2),"Yes","No"))</f>
        <v/>
      </c>
      <c r="P414" s="33"/>
      <c r="Q414" s="33"/>
      <c r="R414" s="33"/>
      <c r="S414" s="33"/>
      <c r="T414" s="206" t="str">
        <f>IF(Outcomes!M414="","",
   IF(AND(Outcomes!N414&lt;&gt;"",Outcomes!N414&lt;'County Names to hide'!$C$2),0,
      ROUND((MIN(IF(Outcomes!N414="", 'County Names to hide'!$D$2, Outcomes!N414),'County Names to hide'!$D$2)-Outcomes!M413)/30,1)))</f>
        <v/>
      </c>
      <c r="U414" s="211" t="str">
        <f>IF(Outcomes!C414="", "", DATEDIF(Outcomes!C414, 'County Names to hide'!$D$2, "m"))</f>
        <v/>
      </c>
      <c r="V414" s="32"/>
      <c r="W414" s="32"/>
      <c r="X414" s="32"/>
      <c r="Y414" s="32"/>
      <c r="Z414" s="32"/>
      <c r="AA414" s="32"/>
      <c r="AB414" s="32"/>
      <c r="AC414" s="32"/>
      <c r="AD414" s="32"/>
      <c r="AE414" s="32"/>
      <c r="AF414" s="32"/>
      <c r="AG414" s="32"/>
      <c r="AH414" s="32"/>
      <c r="AI414" s="32"/>
      <c r="AJ414" s="32"/>
      <c r="AK414" s="32"/>
      <c r="AL414" s="32"/>
      <c r="AM414" s="32"/>
      <c r="AN414" s="32"/>
      <c r="AO414" s="210" t="str">
        <f t="shared" si="19"/>
        <v/>
      </c>
      <c r="AP414" s="210" t="str">
        <f t="shared" si="20"/>
        <v/>
      </c>
      <c r="AQ414" s="32"/>
      <c r="AR414" s="32"/>
      <c r="AS414" s="32"/>
    </row>
    <row r="415" spans="1:45" x14ac:dyDescent="0.35">
      <c r="A415" s="28"/>
      <c r="B415" s="4"/>
      <c r="C415" s="29"/>
      <c r="D415" s="4"/>
      <c r="E415" s="4"/>
      <c r="F415" s="4"/>
      <c r="G415" s="4"/>
      <c r="H415" s="4"/>
      <c r="I415" s="4"/>
      <c r="J415" s="4"/>
      <c r="K415" s="4"/>
      <c r="L415" s="210" t="str">
        <f t="shared" si="18"/>
        <v>Yes</v>
      </c>
      <c r="M415" s="29"/>
      <c r="N415" s="29"/>
      <c r="O415" s="233" t="str">
        <f>IF(Outcomes!M415="","",IF(AND(Outcomes!M415&lt;='County Names to hide (2)'!$D$2,IF(Outcomes!N415="",'County Names to hide (2)'!$D$2,Outcomes!N415)&gt;='County Names to hide (2)'!$C$2),"Yes","No"))</f>
        <v/>
      </c>
      <c r="P415" s="29"/>
      <c r="Q415" s="29"/>
      <c r="R415" s="29"/>
      <c r="S415" s="29"/>
      <c r="T415" s="206" t="str">
        <f>IF(Outcomes!M415="","",
   IF(AND(Outcomes!N415&lt;&gt;"",Outcomes!N415&lt;'County Names to hide'!$C$2),0,
      ROUND((MIN(IF(Outcomes!N415="", 'County Names to hide'!$D$2, Outcomes!N415),'County Names to hide'!$D$2)-Outcomes!M414)/30,1)))</f>
        <v/>
      </c>
      <c r="U415" s="211" t="str">
        <f>IF(Outcomes!C415="", "", DATEDIF(Outcomes!C415, 'County Names to hide'!$D$2, "m"))</f>
        <v/>
      </c>
      <c r="V415" s="4"/>
      <c r="W415" s="4"/>
      <c r="X415" s="4"/>
      <c r="Y415" s="4"/>
      <c r="Z415" s="4"/>
      <c r="AA415" s="4"/>
      <c r="AB415" s="4"/>
      <c r="AC415" s="4"/>
      <c r="AD415" s="4"/>
      <c r="AE415" s="4"/>
      <c r="AF415" s="4"/>
      <c r="AG415" s="4"/>
      <c r="AH415" s="4"/>
      <c r="AI415" s="4"/>
      <c r="AJ415" s="4"/>
      <c r="AK415" s="4"/>
      <c r="AL415" s="4"/>
      <c r="AM415" s="4"/>
      <c r="AN415" s="4"/>
      <c r="AO415" s="210" t="str">
        <f t="shared" si="19"/>
        <v/>
      </c>
      <c r="AP415" s="210" t="str">
        <f t="shared" si="20"/>
        <v/>
      </c>
      <c r="AQ415" s="4"/>
      <c r="AR415" s="4"/>
      <c r="AS415" s="4"/>
    </row>
    <row r="416" spans="1:45" x14ac:dyDescent="0.35">
      <c r="A416" s="31"/>
      <c r="B416" s="32"/>
      <c r="C416" s="33"/>
      <c r="D416" s="32"/>
      <c r="E416" s="32"/>
      <c r="F416" s="32"/>
      <c r="G416" s="32"/>
      <c r="H416" s="32"/>
      <c r="I416" s="32"/>
      <c r="J416" s="32"/>
      <c r="K416" s="32"/>
      <c r="L416" s="210" t="str">
        <f t="shared" si="18"/>
        <v>Yes</v>
      </c>
      <c r="M416" s="33"/>
      <c r="N416" s="33"/>
      <c r="O416" s="233" t="str">
        <f>IF(Outcomes!M416="","",IF(AND(Outcomes!M416&lt;='County Names to hide (2)'!$D$2,IF(Outcomes!N416="",'County Names to hide (2)'!$D$2,Outcomes!N416)&gt;='County Names to hide (2)'!$C$2),"Yes","No"))</f>
        <v/>
      </c>
      <c r="P416" s="33"/>
      <c r="Q416" s="33"/>
      <c r="R416" s="33"/>
      <c r="S416" s="33"/>
      <c r="T416" s="206" t="str">
        <f>IF(Outcomes!M416="","",
   IF(AND(Outcomes!N416&lt;&gt;"",Outcomes!N416&lt;'County Names to hide'!$C$2),0,
      ROUND((MIN(IF(Outcomes!N416="", 'County Names to hide'!$D$2, Outcomes!N416),'County Names to hide'!$D$2)-Outcomes!M415)/30,1)))</f>
        <v/>
      </c>
      <c r="U416" s="211" t="str">
        <f>IF(Outcomes!C416="", "", DATEDIF(Outcomes!C416, 'County Names to hide'!$D$2, "m"))</f>
        <v/>
      </c>
      <c r="V416" s="32"/>
      <c r="W416" s="32"/>
      <c r="X416" s="32"/>
      <c r="Y416" s="32"/>
      <c r="Z416" s="32"/>
      <c r="AA416" s="32"/>
      <c r="AB416" s="32"/>
      <c r="AC416" s="32"/>
      <c r="AD416" s="32"/>
      <c r="AE416" s="32"/>
      <c r="AF416" s="32"/>
      <c r="AG416" s="32"/>
      <c r="AH416" s="32"/>
      <c r="AI416" s="32"/>
      <c r="AJ416" s="32"/>
      <c r="AK416" s="32"/>
      <c r="AL416" s="32"/>
      <c r="AM416" s="32"/>
      <c r="AN416" s="32"/>
      <c r="AO416" s="210" t="str">
        <f t="shared" si="19"/>
        <v/>
      </c>
      <c r="AP416" s="210" t="str">
        <f t="shared" si="20"/>
        <v/>
      </c>
      <c r="AQ416" s="32"/>
      <c r="AR416" s="32"/>
      <c r="AS416" s="32"/>
    </row>
    <row r="417" spans="1:45" x14ac:dyDescent="0.35">
      <c r="A417" s="28"/>
      <c r="B417" s="4"/>
      <c r="C417" s="29"/>
      <c r="D417" s="4"/>
      <c r="E417" s="4"/>
      <c r="F417" s="4"/>
      <c r="G417" s="4"/>
      <c r="H417" s="4"/>
      <c r="I417" s="4"/>
      <c r="J417" s="4"/>
      <c r="K417" s="4"/>
      <c r="L417" s="210" t="str">
        <f t="shared" si="18"/>
        <v>Yes</v>
      </c>
      <c r="M417" s="29"/>
      <c r="N417" s="29"/>
      <c r="O417" s="233" t="str">
        <f>IF(Outcomes!M417="","",IF(AND(Outcomes!M417&lt;='County Names to hide (2)'!$D$2,IF(Outcomes!N417="",'County Names to hide (2)'!$D$2,Outcomes!N417)&gt;='County Names to hide (2)'!$C$2),"Yes","No"))</f>
        <v/>
      </c>
      <c r="P417" s="29"/>
      <c r="Q417" s="29"/>
      <c r="R417" s="29"/>
      <c r="S417" s="29"/>
      <c r="T417" s="206" t="str">
        <f>IF(Outcomes!M417="","",
   IF(AND(Outcomes!N417&lt;&gt;"",Outcomes!N417&lt;'County Names to hide'!$C$2),0,
      ROUND((MIN(IF(Outcomes!N417="", 'County Names to hide'!$D$2, Outcomes!N417),'County Names to hide'!$D$2)-Outcomes!M416)/30,1)))</f>
        <v/>
      </c>
      <c r="U417" s="211" t="str">
        <f>IF(Outcomes!C417="", "", DATEDIF(Outcomes!C417, 'County Names to hide'!$D$2, "m"))</f>
        <v/>
      </c>
      <c r="V417" s="4"/>
      <c r="W417" s="4"/>
      <c r="X417" s="4"/>
      <c r="Y417" s="4"/>
      <c r="Z417" s="4"/>
      <c r="AA417" s="4"/>
      <c r="AB417" s="4"/>
      <c r="AC417" s="4"/>
      <c r="AD417" s="4"/>
      <c r="AE417" s="4"/>
      <c r="AF417" s="4"/>
      <c r="AG417" s="4"/>
      <c r="AH417" s="4"/>
      <c r="AI417" s="4"/>
      <c r="AJ417" s="4"/>
      <c r="AK417" s="4"/>
      <c r="AL417" s="4"/>
      <c r="AM417" s="4"/>
      <c r="AN417" s="4"/>
      <c r="AO417" s="210" t="str">
        <f t="shared" si="19"/>
        <v/>
      </c>
      <c r="AP417" s="210" t="str">
        <f t="shared" si="20"/>
        <v/>
      </c>
      <c r="AQ417" s="4"/>
      <c r="AR417" s="4"/>
      <c r="AS417" s="4"/>
    </row>
    <row r="418" spans="1:45" x14ac:dyDescent="0.35">
      <c r="A418" s="31"/>
      <c r="B418" s="32"/>
      <c r="C418" s="33"/>
      <c r="D418" s="32"/>
      <c r="E418" s="32"/>
      <c r="F418" s="32"/>
      <c r="G418" s="32"/>
      <c r="H418" s="32"/>
      <c r="I418" s="32"/>
      <c r="J418" s="32"/>
      <c r="K418" s="32"/>
      <c r="L418" s="210" t="str">
        <f t="shared" si="18"/>
        <v>Yes</v>
      </c>
      <c r="M418" s="33"/>
      <c r="N418" s="33"/>
      <c r="O418" s="233" t="str">
        <f>IF(Outcomes!M418="","",IF(AND(Outcomes!M418&lt;='County Names to hide (2)'!$D$2,IF(Outcomes!N418="",'County Names to hide (2)'!$D$2,Outcomes!N418)&gt;='County Names to hide (2)'!$C$2),"Yes","No"))</f>
        <v/>
      </c>
      <c r="P418" s="33"/>
      <c r="Q418" s="33"/>
      <c r="R418" s="33"/>
      <c r="S418" s="33"/>
      <c r="T418" s="206" t="str">
        <f>IF(Outcomes!M418="","",
   IF(AND(Outcomes!N418&lt;&gt;"",Outcomes!N418&lt;'County Names to hide'!$C$2),0,
      ROUND((MIN(IF(Outcomes!N418="", 'County Names to hide'!$D$2, Outcomes!N418),'County Names to hide'!$D$2)-Outcomes!M417)/30,1)))</f>
        <v/>
      </c>
      <c r="U418" s="211" t="str">
        <f>IF(Outcomes!C418="", "", DATEDIF(Outcomes!C418, 'County Names to hide'!$D$2, "m"))</f>
        <v/>
      </c>
      <c r="V418" s="32"/>
      <c r="W418" s="32"/>
      <c r="X418" s="32"/>
      <c r="Y418" s="32"/>
      <c r="Z418" s="32"/>
      <c r="AA418" s="32"/>
      <c r="AB418" s="32"/>
      <c r="AC418" s="32"/>
      <c r="AD418" s="32"/>
      <c r="AE418" s="32"/>
      <c r="AF418" s="32"/>
      <c r="AG418" s="32"/>
      <c r="AH418" s="32"/>
      <c r="AI418" s="32"/>
      <c r="AJ418" s="32"/>
      <c r="AK418" s="32"/>
      <c r="AL418" s="32"/>
      <c r="AM418" s="32"/>
      <c r="AN418" s="32"/>
      <c r="AO418" s="210" t="str">
        <f t="shared" si="19"/>
        <v/>
      </c>
      <c r="AP418" s="210" t="str">
        <f t="shared" si="20"/>
        <v/>
      </c>
      <c r="AQ418" s="32"/>
      <c r="AR418" s="32"/>
      <c r="AS418" s="32"/>
    </row>
    <row r="419" spans="1:45" x14ac:dyDescent="0.35">
      <c r="A419" s="28"/>
      <c r="B419" s="4"/>
      <c r="C419" s="29"/>
      <c r="D419" s="4"/>
      <c r="E419" s="4"/>
      <c r="F419" s="4"/>
      <c r="G419" s="4"/>
      <c r="H419" s="4"/>
      <c r="I419" s="4"/>
      <c r="J419" s="4"/>
      <c r="K419" s="4"/>
      <c r="L419" s="210" t="str">
        <f t="shared" si="18"/>
        <v>Yes</v>
      </c>
      <c r="M419" s="29"/>
      <c r="N419" s="29"/>
      <c r="O419" s="233" t="str">
        <f>IF(Outcomes!M419="","",IF(AND(Outcomes!M419&lt;='County Names to hide (2)'!$D$2,IF(Outcomes!N419="",'County Names to hide (2)'!$D$2,Outcomes!N419)&gt;='County Names to hide (2)'!$C$2),"Yes","No"))</f>
        <v/>
      </c>
      <c r="P419" s="29"/>
      <c r="Q419" s="29"/>
      <c r="R419" s="29"/>
      <c r="S419" s="29"/>
      <c r="T419" s="206" t="str">
        <f>IF(Outcomes!M419="","",
   IF(AND(Outcomes!N419&lt;&gt;"",Outcomes!N419&lt;'County Names to hide'!$C$2),0,
      ROUND((MIN(IF(Outcomes!N419="", 'County Names to hide'!$D$2, Outcomes!N419),'County Names to hide'!$D$2)-Outcomes!M418)/30,1)))</f>
        <v/>
      </c>
      <c r="U419" s="211" t="str">
        <f>IF(Outcomes!C419="", "", DATEDIF(Outcomes!C419, 'County Names to hide'!$D$2, "m"))</f>
        <v/>
      </c>
      <c r="V419" s="4"/>
      <c r="W419" s="4"/>
      <c r="X419" s="4"/>
      <c r="Y419" s="4"/>
      <c r="Z419" s="4"/>
      <c r="AA419" s="4"/>
      <c r="AB419" s="4"/>
      <c r="AC419" s="4"/>
      <c r="AD419" s="4"/>
      <c r="AE419" s="4"/>
      <c r="AF419" s="4"/>
      <c r="AG419" s="4"/>
      <c r="AH419" s="4"/>
      <c r="AI419" s="4"/>
      <c r="AJ419" s="4"/>
      <c r="AK419" s="4"/>
      <c r="AL419" s="4"/>
      <c r="AM419" s="4"/>
      <c r="AN419" s="4"/>
      <c r="AO419" s="210" t="str">
        <f t="shared" si="19"/>
        <v/>
      </c>
      <c r="AP419" s="210" t="str">
        <f t="shared" si="20"/>
        <v/>
      </c>
      <c r="AQ419" s="4"/>
      <c r="AR419" s="4"/>
      <c r="AS419" s="4"/>
    </row>
    <row r="420" spans="1:45" x14ac:dyDescent="0.35">
      <c r="A420" s="31"/>
      <c r="B420" s="32"/>
      <c r="C420" s="33"/>
      <c r="D420" s="32"/>
      <c r="E420" s="32"/>
      <c r="F420" s="32"/>
      <c r="G420" s="32"/>
      <c r="H420" s="32"/>
      <c r="I420" s="32"/>
      <c r="J420" s="32"/>
      <c r="K420" s="32"/>
      <c r="L420" s="210" t="str">
        <f t="shared" si="18"/>
        <v>Yes</v>
      </c>
      <c r="M420" s="33"/>
      <c r="N420" s="33"/>
      <c r="O420" s="233" t="str">
        <f>IF(Outcomes!M420="","",IF(AND(Outcomes!M420&lt;='County Names to hide (2)'!$D$2,IF(Outcomes!N420="",'County Names to hide (2)'!$D$2,Outcomes!N420)&gt;='County Names to hide (2)'!$C$2),"Yes","No"))</f>
        <v/>
      </c>
      <c r="P420" s="33"/>
      <c r="Q420" s="33"/>
      <c r="R420" s="33"/>
      <c r="S420" s="33"/>
      <c r="T420" s="206" t="str">
        <f>IF(Outcomes!M420="","",
   IF(AND(Outcomes!N420&lt;&gt;"",Outcomes!N420&lt;'County Names to hide'!$C$2),0,
      ROUND((MIN(IF(Outcomes!N420="", 'County Names to hide'!$D$2, Outcomes!N420),'County Names to hide'!$D$2)-Outcomes!M419)/30,1)))</f>
        <v/>
      </c>
      <c r="U420" s="211" t="str">
        <f>IF(Outcomes!C420="", "", DATEDIF(Outcomes!C420, 'County Names to hide'!$D$2, "m"))</f>
        <v/>
      </c>
      <c r="V420" s="32"/>
      <c r="W420" s="32"/>
      <c r="X420" s="32"/>
      <c r="Y420" s="32"/>
      <c r="Z420" s="32"/>
      <c r="AA420" s="32"/>
      <c r="AB420" s="32"/>
      <c r="AC420" s="32"/>
      <c r="AD420" s="32"/>
      <c r="AE420" s="32"/>
      <c r="AF420" s="32"/>
      <c r="AG420" s="32"/>
      <c r="AH420" s="32"/>
      <c r="AI420" s="32"/>
      <c r="AJ420" s="32"/>
      <c r="AK420" s="32"/>
      <c r="AL420" s="32"/>
      <c r="AM420" s="32"/>
      <c r="AN420" s="32"/>
      <c r="AO420" s="210" t="str">
        <f t="shared" si="19"/>
        <v/>
      </c>
      <c r="AP420" s="210" t="str">
        <f t="shared" si="20"/>
        <v/>
      </c>
      <c r="AQ420" s="32"/>
      <c r="AR420" s="32"/>
      <c r="AS420" s="32"/>
    </row>
    <row r="421" spans="1:45" x14ac:dyDescent="0.35">
      <c r="A421" s="28"/>
      <c r="B421" s="4"/>
      <c r="C421" s="29"/>
      <c r="D421" s="4"/>
      <c r="E421" s="4"/>
      <c r="F421" s="4"/>
      <c r="G421" s="4"/>
      <c r="H421" s="4"/>
      <c r="I421" s="4"/>
      <c r="J421" s="4"/>
      <c r="K421" s="4"/>
      <c r="L421" s="210" t="str">
        <f t="shared" si="18"/>
        <v>Yes</v>
      </c>
      <c r="M421" s="29"/>
      <c r="N421" s="29"/>
      <c r="O421" s="233" t="str">
        <f>IF(Outcomes!M421="","",IF(AND(Outcomes!M421&lt;='County Names to hide (2)'!$D$2,IF(Outcomes!N421="",'County Names to hide (2)'!$D$2,Outcomes!N421)&gt;='County Names to hide (2)'!$C$2),"Yes","No"))</f>
        <v/>
      </c>
      <c r="P421" s="29"/>
      <c r="Q421" s="29"/>
      <c r="R421" s="29"/>
      <c r="S421" s="29"/>
      <c r="T421" s="206" t="str">
        <f>IF(Outcomes!M421="","",
   IF(AND(Outcomes!N421&lt;&gt;"",Outcomes!N421&lt;'County Names to hide'!$C$2),0,
      ROUND((MIN(IF(Outcomes!N421="", 'County Names to hide'!$D$2, Outcomes!N421),'County Names to hide'!$D$2)-Outcomes!M420)/30,1)))</f>
        <v/>
      </c>
      <c r="U421" s="211" t="str">
        <f>IF(Outcomes!C421="", "", DATEDIF(Outcomes!C421, 'County Names to hide'!$D$2, "m"))</f>
        <v/>
      </c>
      <c r="V421" s="4"/>
      <c r="W421" s="4"/>
      <c r="X421" s="4"/>
      <c r="Y421" s="4"/>
      <c r="Z421" s="4"/>
      <c r="AA421" s="4"/>
      <c r="AB421" s="4"/>
      <c r="AC421" s="4"/>
      <c r="AD421" s="4"/>
      <c r="AE421" s="4"/>
      <c r="AF421" s="4"/>
      <c r="AG421" s="4"/>
      <c r="AH421" s="4"/>
      <c r="AI421" s="4"/>
      <c r="AJ421" s="4"/>
      <c r="AK421" s="4"/>
      <c r="AL421" s="4"/>
      <c r="AM421" s="4"/>
      <c r="AN421" s="4"/>
      <c r="AO421" s="210" t="str">
        <f t="shared" si="19"/>
        <v/>
      </c>
      <c r="AP421" s="210" t="str">
        <f t="shared" si="20"/>
        <v/>
      </c>
      <c r="AQ421" s="4"/>
      <c r="AR421" s="4"/>
      <c r="AS421" s="4"/>
    </row>
    <row r="422" spans="1:45" x14ac:dyDescent="0.35">
      <c r="A422" s="31"/>
      <c r="B422" s="32"/>
      <c r="C422" s="33"/>
      <c r="D422" s="32"/>
      <c r="E422" s="32"/>
      <c r="F422" s="32"/>
      <c r="G422" s="32"/>
      <c r="H422" s="32"/>
      <c r="I422" s="32"/>
      <c r="J422" s="32"/>
      <c r="K422" s="32"/>
      <c r="L422" s="210" t="str">
        <f t="shared" si="18"/>
        <v>Yes</v>
      </c>
      <c r="M422" s="33"/>
      <c r="N422" s="33"/>
      <c r="O422" s="233" t="str">
        <f>IF(Outcomes!M422="","",IF(AND(Outcomes!M422&lt;='County Names to hide (2)'!$D$2,IF(Outcomes!N422="",'County Names to hide (2)'!$D$2,Outcomes!N422)&gt;='County Names to hide (2)'!$C$2),"Yes","No"))</f>
        <v/>
      </c>
      <c r="P422" s="33"/>
      <c r="Q422" s="33"/>
      <c r="R422" s="33"/>
      <c r="S422" s="33"/>
      <c r="T422" s="206" t="str">
        <f>IF(Outcomes!M422="","",
   IF(AND(Outcomes!N422&lt;&gt;"",Outcomes!N422&lt;'County Names to hide'!$C$2),0,
      ROUND((MIN(IF(Outcomes!N422="", 'County Names to hide'!$D$2, Outcomes!N422),'County Names to hide'!$D$2)-Outcomes!M421)/30,1)))</f>
        <v/>
      </c>
      <c r="U422" s="211" t="str">
        <f>IF(Outcomes!C422="", "", DATEDIF(Outcomes!C422, 'County Names to hide'!$D$2, "m"))</f>
        <v/>
      </c>
      <c r="V422" s="32"/>
      <c r="W422" s="32"/>
      <c r="X422" s="32"/>
      <c r="Y422" s="32"/>
      <c r="Z422" s="32"/>
      <c r="AA422" s="32"/>
      <c r="AB422" s="32"/>
      <c r="AC422" s="32"/>
      <c r="AD422" s="32"/>
      <c r="AE422" s="32"/>
      <c r="AF422" s="32"/>
      <c r="AG422" s="32"/>
      <c r="AH422" s="32"/>
      <c r="AI422" s="32"/>
      <c r="AJ422" s="32"/>
      <c r="AK422" s="32"/>
      <c r="AL422" s="32"/>
      <c r="AM422" s="32"/>
      <c r="AN422" s="32"/>
      <c r="AO422" s="210" t="str">
        <f t="shared" si="19"/>
        <v/>
      </c>
      <c r="AP422" s="210" t="str">
        <f t="shared" si="20"/>
        <v/>
      </c>
      <c r="AQ422" s="32"/>
      <c r="AR422" s="32"/>
      <c r="AS422" s="32"/>
    </row>
    <row r="423" spans="1:45" x14ac:dyDescent="0.35">
      <c r="A423" s="28"/>
      <c r="B423" s="4"/>
      <c r="C423" s="29"/>
      <c r="D423" s="4"/>
      <c r="E423" s="4"/>
      <c r="F423" s="4"/>
      <c r="G423" s="4"/>
      <c r="H423" s="4"/>
      <c r="I423" s="4"/>
      <c r="J423" s="4"/>
      <c r="K423" s="4"/>
      <c r="L423" s="210" t="str">
        <f t="shared" si="18"/>
        <v>Yes</v>
      </c>
      <c r="M423" s="29"/>
      <c r="N423" s="29"/>
      <c r="O423" s="233" t="str">
        <f>IF(Outcomes!M423="","",IF(AND(Outcomes!M423&lt;='County Names to hide (2)'!$D$2,IF(Outcomes!N423="",'County Names to hide (2)'!$D$2,Outcomes!N423)&gt;='County Names to hide (2)'!$C$2),"Yes","No"))</f>
        <v/>
      </c>
      <c r="P423" s="29"/>
      <c r="Q423" s="29"/>
      <c r="R423" s="29"/>
      <c r="S423" s="29"/>
      <c r="T423" s="206" t="str">
        <f>IF(Outcomes!M423="","",
   IF(AND(Outcomes!N423&lt;&gt;"",Outcomes!N423&lt;'County Names to hide'!$C$2),0,
      ROUND((MIN(IF(Outcomes!N423="", 'County Names to hide'!$D$2, Outcomes!N423),'County Names to hide'!$D$2)-Outcomes!M422)/30,1)))</f>
        <v/>
      </c>
      <c r="U423" s="211" t="str">
        <f>IF(Outcomes!C423="", "", DATEDIF(Outcomes!C423, 'County Names to hide'!$D$2, "m"))</f>
        <v/>
      </c>
      <c r="V423" s="4"/>
      <c r="W423" s="4"/>
      <c r="X423" s="4"/>
      <c r="Y423" s="4"/>
      <c r="Z423" s="4"/>
      <c r="AA423" s="4"/>
      <c r="AB423" s="4"/>
      <c r="AC423" s="4"/>
      <c r="AD423" s="4"/>
      <c r="AE423" s="4"/>
      <c r="AF423" s="4"/>
      <c r="AG423" s="4"/>
      <c r="AH423" s="4"/>
      <c r="AI423" s="4"/>
      <c r="AJ423" s="4"/>
      <c r="AK423" s="4"/>
      <c r="AL423" s="4"/>
      <c r="AM423" s="4"/>
      <c r="AN423" s="4"/>
      <c r="AO423" s="210" t="str">
        <f t="shared" si="19"/>
        <v/>
      </c>
      <c r="AP423" s="210" t="str">
        <f t="shared" si="20"/>
        <v/>
      </c>
      <c r="AQ423" s="4"/>
      <c r="AR423" s="4"/>
      <c r="AS423" s="4"/>
    </row>
    <row r="424" spans="1:45" x14ac:dyDescent="0.35">
      <c r="A424" s="31"/>
      <c r="B424" s="32"/>
      <c r="C424" s="33"/>
      <c r="D424" s="32"/>
      <c r="E424" s="32"/>
      <c r="F424" s="32"/>
      <c r="G424" s="32"/>
      <c r="H424" s="32"/>
      <c r="I424" s="32"/>
      <c r="J424" s="32"/>
      <c r="K424" s="32"/>
      <c r="L424" s="210" t="str">
        <f t="shared" si="18"/>
        <v>Yes</v>
      </c>
      <c r="M424" s="33"/>
      <c r="N424" s="33"/>
      <c r="O424" s="233" t="str">
        <f>IF(Outcomes!M424="","",IF(AND(Outcomes!M424&lt;='County Names to hide (2)'!$D$2,IF(Outcomes!N424="",'County Names to hide (2)'!$D$2,Outcomes!N424)&gt;='County Names to hide (2)'!$C$2),"Yes","No"))</f>
        <v/>
      </c>
      <c r="P424" s="33"/>
      <c r="Q424" s="33"/>
      <c r="R424" s="33"/>
      <c r="S424" s="33"/>
      <c r="T424" s="206" t="str">
        <f>IF(Outcomes!M424="","",
   IF(AND(Outcomes!N424&lt;&gt;"",Outcomes!N424&lt;'County Names to hide'!$C$2),0,
      ROUND((MIN(IF(Outcomes!N424="", 'County Names to hide'!$D$2, Outcomes!N424),'County Names to hide'!$D$2)-Outcomes!M423)/30,1)))</f>
        <v/>
      </c>
      <c r="U424" s="211" t="str">
        <f>IF(Outcomes!C424="", "", DATEDIF(Outcomes!C424, 'County Names to hide'!$D$2, "m"))</f>
        <v/>
      </c>
      <c r="V424" s="32"/>
      <c r="W424" s="32"/>
      <c r="X424" s="32"/>
      <c r="Y424" s="32"/>
      <c r="Z424" s="32"/>
      <c r="AA424" s="32"/>
      <c r="AB424" s="32"/>
      <c r="AC424" s="32"/>
      <c r="AD424" s="32"/>
      <c r="AE424" s="32"/>
      <c r="AF424" s="32"/>
      <c r="AG424" s="32"/>
      <c r="AH424" s="32"/>
      <c r="AI424" s="32"/>
      <c r="AJ424" s="32"/>
      <c r="AK424" s="32"/>
      <c r="AL424" s="32"/>
      <c r="AM424" s="32"/>
      <c r="AN424" s="32"/>
      <c r="AO424" s="210" t="str">
        <f t="shared" si="19"/>
        <v/>
      </c>
      <c r="AP424" s="210" t="str">
        <f t="shared" si="20"/>
        <v/>
      </c>
      <c r="AQ424" s="32"/>
      <c r="AR424" s="32"/>
      <c r="AS424" s="32"/>
    </row>
    <row r="425" spans="1:45" x14ac:dyDescent="0.35">
      <c r="A425" s="28"/>
      <c r="B425" s="4"/>
      <c r="C425" s="29"/>
      <c r="D425" s="4"/>
      <c r="E425" s="4"/>
      <c r="F425" s="4"/>
      <c r="G425" s="4"/>
      <c r="H425" s="4"/>
      <c r="I425" s="4"/>
      <c r="J425" s="4"/>
      <c r="K425" s="4"/>
      <c r="L425" s="210" t="str">
        <f t="shared" si="18"/>
        <v>Yes</v>
      </c>
      <c r="M425" s="29"/>
      <c r="N425" s="29"/>
      <c r="O425" s="233" t="str">
        <f>IF(Outcomes!M425="","",IF(AND(Outcomes!M425&lt;='County Names to hide (2)'!$D$2,IF(Outcomes!N425="",'County Names to hide (2)'!$D$2,Outcomes!N425)&gt;='County Names to hide (2)'!$C$2),"Yes","No"))</f>
        <v/>
      </c>
      <c r="P425" s="29"/>
      <c r="Q425" s="29"/>
      <c r="R425" s="29"/>
      <c r="S425" s="29"/>
      <c r="T425" s="206" t="str">
        <f>IF(Outcomes!M425="","",
   IF(AND(Outcomes!N425&lt;&gt;"",Outcomes!N425&lt;'County Names to hide'!$C$2),0,
      ROUND((MIN(IF(Outcomes!N425="", 'County Names to hide'!$D$2, Outcomes!N425),'County Names to hide'!$D$2)-Outcomes!M424)/30,1)))</f>
        <v/>
      </c>
      <c r="U425" s="211" t="str">
        <f>IF(Outcomes!C425="", "", DATEDIF(Outcomes!C425, 'County Names to hide'!$D$2, "m"))</f>
        <v/>
      </c>
      <c r="V425" s="4"/>
      <c r="W425" s="4"/>
      <c r="X425" s="4"/>
      <c r="Y425" s="4"/>
      <c r="Z425" s="4"/>
      <c r="AA425" s="4"/>
      <c r="AB425" s="4"/>
      <c r="AC425" s="4"/>
      <c r="AD425" s="4"/>
      <c r="AE425" s="4"/>
      <c r="AF425" s="4"/>
      <c r="AG425" s="4"/>
      <c r="AH425" s="4"/>
      <c r="AI425" s="4"/>
      <c r="AJ425" s="4"/>
      <c r="AK425" s="4"/>
      <c r="AL425" s="4"/>
      <c r="AM425" s="4"/>
      <c r="AN425" s="4"/>
      <c r="AO425" s="210" t="str">
        <f t="shared" si="19"/>
        <v/>
      </c>
      <c r="AP425" s="210" t="str">
        <f t="shared" si="20"/>
        <v/>
      </c>
      <c r="AQ425" s="4"/>
      <c r="AR425" s="4"/>
      <c r="AS425" s="4"/>
    </row>
    <row r="426" spans="1:45" x14ac:dyDescent="0.35">
      <c r="A426" s="31"/>
      <c r="B426" s="32"/>
      <c r="C426" s="33"/>
      <c r="D426" s="32"/>
      <c r="E426" s="32"/>
      <c r="F426" s="32"/>
      <c r="G426" s="32"/>
      <c r="H426" s="32"/>
      <c r="I426" s="32"/>
      <c r="J426" s="32"/>
      <c r="K426" s="32"/>
      <c r="L426" s="210" t="str">
        <f t="shared" si="18"/>
        <v>Yes</v>
      </c>
      <c r="M426" s="33"/>
      <c r="N426" s="33"/>
      <c r="O426" s="233" t="str">
        <f>IF(Outcomes!M426="","",IF(AND(Outcomes!M426&lt;='County Names to hide (2)'!$D$2,IF(Outcomes!N426="",'County Names to hide (2)'!$D$2,Outcomes!N426)&gt;='County Names to hide (2)'!$C$2),"Yes","No"))</f>
        <v/>
      </c>
      <c r="P426" s="33"/>
      <c r="Q426" s="33"/>
      <c r="R426" s="33"/>
      <c r="S426" s="33"/>
      <c r="T426" s="206" t="str">
        <f>IF(Outcomes!M426="","",
   IF(AND(Outcomes!N426&lt;&gt;"",Outcomes!N426&lt;'County Names to hide'!$C$2),0,
      ROUND((MIN(IF(Outcomes!N426="", 'County Names to hide'!$D$2, Outcomes!N426),'County Names to hide'!$D$2)-Outcomes!M425)/30,1)))</f>
        <v/>
      </c>
      <c r="U426" s="211" t="str">
        <f>IF(Outcomes!C426="", "", DATEDIF(Outcomes!C426, 'County Names to hide'!$D$2, "m"))</f>
        <v/>
      </c>
      <c r="V426" s="32"/>
      <c r="W426" s="32"/>
      <c r="X426" s="32"/>
      <c r="Y426" s="32"/>
      <c r="Z426" s="32"/>
      <c r="AA426" s="32"/>
      <c r="AB426" s="32"/>
      <c r="AC426" s="32"/>
      <c r="AD426" s="32"/>
      <c r="AE426" s="32"/>
      <c r="AF426" s="32"/>
      <c r="AG426" s="32"/>
      <c r="AH426" s="32"/>
      <c r="AI426" s="32"/>
      <c r="AJ426" s="32"/>
      <c r="AK426" s="32"/>
      <c r="AL426" s="32"/>
      <c r="AM426" s="32"/>
      <c r="AN426" s="32"/>
      <c r="AO426" s="210" t="str">
        <f t="shared" si="19"/>
        <v/>
      </c>
      <c r="AP426" s="210" t="str">
        <f t="shared" si="20"/>
        <v/>
      </c>
      <c r="AQ426" s="32"/>
      <c r="AR426" s="32"/>
      <c r="AS426" s="32"/>
    </row>
    <row r="427" spans="1:45" x14ac:dyDescent="0.35">
      <c r="A427" s="28"/>
      <c r="B427" s="4"/>
      <c r="C427" s="29"/>
      <c r="D427" s="4"/>
      <c r="E427" s="4"/>
      <c r="F427" s="4"/>
      <c r="G427" s="4"/>
      <c r="H427" s="4"/>
      <c r="I427" s="4"/>
      <c r="J427" s="4"/>
      <c r="K427" s="4"/>
      <c r="L427" s="210" t="str">
        <f t="shared" si="18"/>
        <v>Yes</v>
      </c>
      <c r="M427" s="29"/>
      <c r="N427" s="29"/>
      <c r="O427" s="233" t="str">
        <f>IF(Outcomes!M427="","",IF(AND(Outcomes!M427&lt;='County Names to hide (2)'!$D$2,IF(Outcomes!N427="",'County Names to hide (2)'!$D$2,Outcomes!N427)&gt;='County Names to hide (2)'!$C$2),"Yes","No"))</f>
        <v/>
      </c>
      <c r="P427" s="29"/>
      <c r="Q427" s="29"/>
      <c r="R427" s="29"/>
      <c r="S427" s="29"/>
      <c r="T427" s="206" t="str">
        <f>IF(Outcomes!M427="","",
   IF(AND(Outcomes!N427&lt;&gt;"",Outcomes!N427&lt;'County Names to hide'!$C$2),0,
      ROUND((MIN(IF(Outcomes!N427="", 'County Names to hide'!$D$2, Outcomes!N427),'County Names to hide'!$D$2)-Outcomes!M426)/30,1)))</f>
        <v/>
      </c>
      <c r="U427" s="211" t="str">
        <f>IF(Outcomes!C427="", "", DATEDIF(Outcomes!C427, 'County Names to hide'!$D$2, "m"))</f>
        <v/>
      </c>
      <c r="V427" s="4"/>
      <c r="W427" s="4"/>
      <c r="X427" s="4"/>
      <c r="Y427" s="4"/>
      <c r="Z427" s="4"/>
      <c r="AA427" s="4"/>
      <c r="AB427" s="4"/>
      <c r="AC427" s="4"/>
      <c r="AD427" s="4"/>
      <c r="AE427" s="4"/>
      <c r="AF427" s="4"/>
      <c r="AG427" s="4"/>
      <c r="AH427" s="4"/>
      <c r="AI427" s="4"/>
      <c r="AJ427" s="4"/>
      <c r="AK427" s="4"/>
      <c r="AL427" s="4"/>
      <c r="AM427" s="4"/>
      <c r="AN427" s="4"/>
      <c r="AO427" s="210" t="str">
        <f t="shared" si="19"/>
        <v/>
      </c>
      <c r="AP427" s="210" t="str">
        <f t="shared" si="20"/>
        <v/>
      </c>
      <c r="AQ427" s="4"/>
      <c r="AR427" s="4"/>
      <c r="AS427" s="4"/>
    </row>
    <row r="428" spans="1:45" x14ac:dyDescent="0.35">
      <c r="A428" s="31"/>
      <c r="B428" s="32"/>
      <c r="C428" s="33"/>
      <c r="D428" s="32"/>
      <c r="E428" s="32"/>
      <c r="F428" s="32"/>
      <c r="G428" s="32"/>
      <c r="H428" s="32"/>
      <c r="I428" s="32"/>
      <c r="J428" s="32"/>
      <c r="K428" s="32"/>
      <c r="L428" s="210" t="str">
        <f t="shared" si="18"/>
        <v>Yes</v>
      </c>
      <c r="M428" s="33"/>
      <c r="N428" s="33"/>
      <c r="O428" s="233" t="str">
        <f>IF(Outcomes!M428="","",IF(AND(Outcomes!M428&lt;='County Names to hide (2)'!$D$2,IF(Outcomes!N428="",'County Names to hide (2)'!$D$2,Outcomes!N428)&gt;='County Names to hide (2)'!$C$2),"Yes","No"))</f>
        <v/>
      </c>
      <c r="P428" s="33"/>
      <c r="Q428" s="33"/>
      <c r="R428" s="33"/>
      <c r="S428" s="33"/>
      <c r="T428" s="206" t="str">
        <f>IF(Outcomes!M428="","",
   IF(AND(Outcomes!N428&lt;&gt;"",Outcomes!N428&lt;'County Names to hide'!$C$2),0,
      ROUND((MIN(IF(Outcomes!N428="", 'County Names to hide'!$D$2, Outcomes!N428),'County Names to hide'!$D$2)-Outcomes!M427)/30,1)))</f>
        <v/>
      </c>
      <c r="U428" s="211" t="str">
        <f>IF(Outcomes!C428="", "", DATEDIF(Outcomes!C428, 'County Names to hide'!$D$2, "m"))</f>
        <v/>
      </c>
      <c r="V428" s="32"/>
      <c r="W428" s="32"/>
      <c r="X428" s="32"/>
      <c r="Y428" s="32"/>
      <c r="Z428" s="32"/>
      <c r="AA428" s="32"/>
      <c r="AB428" s="32"/>
      <c r="AC428" s="32"/>
      <c r="AD428" s="32"/>
      <c r="AE428" s="32"/>
      <c r="AF428" s="32"/>
      <c r="AG428" s="32"/>
      <c r="AH428" s="32"/>
      <c r="AI428" s="32"/>
      <c r="AJ428" s="32"/>
      <c r="AK428" s="32"/>
      <c r="AL428" s="32"/>
      <c r="AM428" s="32"/>
      <c r="AN428" s="32"/>
      <c r="AO428" s="210" t="str">
        <f t="shared" si="19"/>
        <v/>
      </c>
      <c r="AP428" s="210" t="str">
        <f t="shared" si="20"/>
        <v/>
      </c>
      <c r="AQ428" s="32"/>
      <c r="AR428" s="32"/>
      <c r="AS428" s="32"/>
    </row>
    <row r="429" spans="1:45" x14ac:dyDescent="0.35">
      <c r="A429" s="28"/>
      <c r="B429" s="4"/>
      <c r="C429" s="29"/>
      <c r="D429" s="4"/>
      <c r="E429" s="4"/>
      <c r="F429" s="4"/>
      <c r="G429" s="4"/>
      <c r="H429" s="4"/>
      <c r="I429" s="4"/>
      <c r="J429" s="4"/>
      <c r="K429" s="4"/>
      <c r="L429" s="210" t="str">
        <f t="shared" si="18"/>
        <v>Yes</v>
      </c>
      <c r="M429" s="29"/>
      <c r="N429" s="29"/>
      <c r="O429" s="233" t="str">
        <f>IF(Outcomes!M429="","",IF(AND(Outcomes!M429&lt;='County Names to hide (2)'!$D$2,IF(Outcomes!N429="",'County Names to hide (2)'!$D$2,Outcomes!N429)&gt;='County Names to hide (2)'!$C$2),"Yes","No"))</f>
        <v/>
      </c>
      <c r="P429" s="29"/>
      <c r="Q429" s="29"/>
      <c r="R429" s="29"/>
      <c r="S429" s="29"/>
      <c r="T429" s="206" t="str">
        <f>IF(Outcomes!M429="","",
   IF(AND(Outcomes!N429&lt;&gt;"",Outcomes!N429&lt;'County Names to hide'!$C$2),0,
      ROUND((MIN(IF(Outcomes!N429="", 'County Names to hide'!$D$2, Outcomes!N429),'County Names to hide'!$D$2)-Outcomes!M428)/30,1)))</f>
        <v/>
      </c>
      <c r="U429" s="211" t="str">
        <f>IF(Outcomes!C429="", "", DATEDIF(Outcomes!C429, 'County Names to hide'!$D$2, "m"))</f>
        <v/>
      </c>
      <c r="V429" s="4"/>
      <c r="W429" s="4"/>
      <c r="X429" s="4"/>
      <c r="Y429" s="4"/>
      <c r="Z429" s="4"/>
      <c r="AA429" s="4"/>
      <c r="AB429" s="4"/>
      <c r="AC429" s="4"/>
      <c r="AD429" s="4"/>
      <c r="AE429" s="4"/>
      <c r="AF429" s="4"/>
      <c r="AG429" s="4"/>
      <c r="AH429" s="4"/>
      <c r="AI429" s="4"/>
      <c r="AJ429" s="4"/>
      <c r="AK429" s="4"/>
      <c r="AL429" s="4"/>
      <c r="AM429" s="4"/>
      <c r="AN429" s="4"/>
      <c r="AO429" s="210" t="str">
        <f t="shared" si="19"/>
        <v/>
      </c>
      <c r="AP429" s="210" t="str">
        <f t="shared" si="20"/>
        <v/>
      </c>
      <c r="AQ429" s="4"/>
      <c r="AR429" s="4"/>
      <c r="AS429" s="4"/>
    </row>
    <row r="430" spans="1:45" x14ac:dyDescent="0.35">
      <c r="A430" s="31"/>
      <c r="B430" s="32"/>
      <c r="C430" s="33"/>
      <c r="D430" s="32"/>
      <c r="E430" s="32"/>
      <c r="F430" s="32"/>
      <c r="G430" s="32"/>
      <c r="H430" s="32"/>
      <c r="I430" s="32"/>
      <c r="J430" s="32"/>
      <c r="K430" s="32"/>
      <c r="L430" s="210" t="str">
        <f t="shared" si="18"/>
        <v>Yes</v>
      </c>
      <c r="M430" s="33"/>
      <c r="N430" s="33"/>
      <c r="O430" s="233" t="str">
        <f>IF(Outcomes!M430="","",IF(AND(Outcomes!M430&lt;='County Names to hide (2)'!$D$2,IF(Outcomes!N430="",'County Names to hide (2)'!$D$2,Outcomes!N430)&gt;='County Names to hide (2)'!$C$2),"Yes","No"))</f>
        <v/>
      </c>
      <c r="P430" s="33"/>
      <c r="Q430" s="33"/>
      <c r="R430" s="33"/>
      <c r="S430" s="33"/>
      <c r="T430" s="206" t="str">
        <f>IF(Outcomes!M430="","",
   IF(AND(Outcomes!N430&lt;&gt;"",Outcomes!N430&lt;'County Names to hide'!$C$2),0,
      ROUND((MIN(IF(Outcomes!N430="", 'County Names to hide'!$D$2, Outcomes!N430),'County Names to hide'!$D$2)-Outcomes!M429)/30,1)))</f>
        <v/>
      </c>
      <c r="U430" s="211" t="str">
        <f>IF(Outcomes!C430="", "", DATEDIF(Outcomes!C430, 'County Names to hide'!$D$2, "m"))</f>
        <v/>
      </c>
      <c r="V430" s="32"/>
      <c r="W430" s="32"/>
      <c r="X430" s="32"/>
      <c r="Y430" s="32"/>
      <c r="Z430" s="32"/>
      <c r="AA430" s="32"/>
      <c r="AB430" s="32"/>
      <c r="AC430" s="32"/>
      <c r="AD430" s="32"/>
      <c r="AE430" s="32"/>
      <c r="AF430" s="32"/>
      <c r="AG430" s="32"/>
      <c r="AH430" s="32"/>
      <c r="AI430" s="32"/>
      <c r="AJ430" s="32"/>
      <c r="AK430" s="32"/>
      <c r="AL430" s="32"/>
      <c r="AM430" s="32"/>
      <c r="AN430" s="32"/>
      <c r="AO430" s="210" t="str">
        <f t="shared" si="19"/>
        <v/>
      </c>
      <c r="AP430" s="210" t="str">
        <f t="shared" si="20"/>
        <v/>
      </c>
      <c r="AQ430" s="32"/>
      <c r="AR430" s="32"/>
      <c r="AS430" s="32"/>
    </row>
    <row r="431" spans="1:45" x14ac:dyDescent="0.35">
      <c r="A431" s="28"/>
      <c r="B431" s="4"/>
      <c r="C431" s="29"/>
      <c r="D431" s="4"/>
      <c r="E431" s="4"/>
      <c r="F431" s="4"/>
      <c r="G431" s="4"/>
      <c r="H431" s="4"/>
      <c r="I431" s="4"/>
      <c r="J431" s="4"/>
      <c r="K431" s="4"/>
      <c r="L431" s="210" t="str">
        <f t="shared" si="18"/>
        <v>Yes</v>
      </c>
      <c r="M431" s="29"/>
      <c r="N431" s="29"/>
      <c r="O431" s="233" t="str">
        <f>IF(Outcomes!M431="","",IF(AND(Outcomes!M431&lt;='County Names to hide (2)'!$D$2,IF(Outcomes!N431="",'County Names to hide (2)'!$D$2,Outcomes!N431)&gt;='County Names to hide (2)'!$C$2),"Yes","No"))</f>
        <v/>
      </c>
      <c r="P431" s="29"/>
      <c r="Q431" s="29"/>
      <c r="R431" s="29"/>
      <c r="S431" s="29"/>
      <c r="T431" s="206" t="str">
        <f>IF(Outcomes!M431="","",
   IF(AND(Outcomes!N431&lt;&gt;"",Outcomes!N431&lt;'County Names to hide'!$C$2),0,
      ROUND((MIN(IF(Outcomes!N431="", 'County Names to hide'!$D$2, Outcomes!N431),'County Names to hide'!$D$2)-Outcomes!M430)/30,1)))</f>
        <v/>
      </c>
      <c r="U431" s="211" t="str">
        <f>IF(Outcomes!C431="", "", DATEDIF(Outcomes!C431, 'County Names to hide'!$D$2, "m"))</f>
        <v/>
      </c>
      <c r="V431" s="4"/>
      <c r="W431" s="4"/>
      <c r="X431" s="4"/>
      <c r="Y431" s="4"/>
      <c r="Z431" s="4"/>
      <c r="AA431" s="4"/>
      <c r="AB431" s="4"/>
      <c r="AC431" s="4"/>
      <c r="AD431" s="4"/>
      <c r="AE431" s="4"/>
      <c r="AF431" s="4"/>
      <c r="AG431" s="4"/>
      <c r="AH431" s="4"/>
      <c r="AI431" s="4"/>
      <c r="AJ431" s="4"/>
      <c r="AK431" s="4"/>
      <c r="AL431" s="4"/>
      <c r="AM431" s="4"/>
      <c r="AN431" s="4"/>
      <c r="AO431" s="210" t="str">
        <f t="shared" si="19"/>
        <v/>
      </c>
      <c r="AP431" s="210" t="str">
        <f t="shared" si="20"/>
        <v/>
      </c>
      <c r="AQ431" s="4"/>
      <c r="AR431" s="4"/>
      <c r="AS431" s="4"/>
    </row>
    <row r="432" spans="1:45" x14ac:dyDescent="0.35">
      <c r="A432" s="31"/>
      <c r="B432" s="32"/>
      <c r="C432" s="33"/>
      <c r="D432" s="32"/>
      <c r="E432" s="32"/>
      <c r="F432" s="32"/>
      <c r="G432" s="32"/>
      <c r="H432" s="32"/>
      <c r="I432" s="32"/>
      <c r="J432" s="32"/>
      <c r="K432" s="32"/>
      <c r="L432" s="210" t="str">
        <f t="shared" si="18"/>
        <v>Yes</v>
      </c>
      <c r="M432" s="33"/>
      <c r="N432" s="33"/>
      <c r="O432" s="233" t="str">
        <f>IF(Outcomes!M432="","",IF(AND(Outcomes!M432&lt;='County Names to hide (2)'!$D$2,IF(Outcomes!N432="",'County Names to hide (2)'!$D$2,Outcomes!N432)&gt;='County Names to hide (2)'!$C$2),"Yes","No"))</f>
        <v/>
      </c>
      <c r="P432" s="33"/>
      <c r="Q432" s="33"/>
      <c r="R432" s="33"/>
      <c r="S432" s="33"/>
      <c r="T432" s="206" t="str">
        <f>IF(Outcomes!M432="","",
   IF(AND(Outcomes!N432&lt;&gt;"",Outcomes!N432&lt;'County Names to hide'!$C$2),0,
      ROUND((MIN(IF(Outcomes!N432="", 'County Names to hide'!$D$2, Outcomes!N432),'County Names to hide'!$D$2)-Outcomes!M431)/30,1)))</f>
        <v/>
      </c>
      <c r="U432" s="211" t="str">
        <f>IF(Outcomes!C432="", "", DATEDIF(Outcomes!C432, 'County Names to hide'!$D$2, "m"))</f>
        <v/>
      </c>
      <c r="V432" s="32"/>
      <c r="W432" s="32"/>
      <c r="X432" s="32"/>
      <c r="Y432" s="32"/>
      <c r="Z432" s="32"/>
      <c r="AA432" s="32"/>
      <c r="AB432" s="32"/>
      <c r="AC432" s="32"/>
      <c r="AD432" s="32"/>
      <c r="AE432" s="32"/>
      <c r="AF432" s="32"/>
      <c r="AG432" s="32"/>
      <c r="AH432" s="32"/>
      <c r="AI432" s="32"/>
      <c r="AJ432" s="32"/>
      <c r="AK432" s="32"/>
      <c r="AL432" s="32"/>
      <c r="AM432" s="32"/>
      <c r="AN432" s="32"/>
      <c r="AO432" s="210" t="str">
        <f t="shared" si="19"/>
        <v/>
      </c>
      <c r="AP432" s="210" t="str">
        <f t="shared" si="20"/>
        <v/>
      </c>
      <c r="AQ432" s="32"/>
      <c r="AR432" s="32"/>
      <c r="AS432" s="32"/>
    </row>
    <row r="433" spans="1:45" x14ac:dyDescent="0.35">
      <c r="A433" s="28"/>
      <c r="B433" s="4"/>
      <c r="C433" s="29"/>
      <c r="D433" s="4"/>
      <c r="E433" s="4"/>
      <c r="F433" s="4"/>
      <c r="G433" s="4"/>
      <c r="H433" s="4"/>
      <c r="I433" s="4"/>
      <c r="J433" s="4"/>
      <c r="K433" s="4"/>
      <c r="L433" s="210" t="str">
        <f t="shared" si="18"/>
        <v>Yes</v>
      </c>
      <c r="M433" s="29"/>
      <c r="N433" s="29"/>
      <c r="O433" s="233" t="str">
        <f>IF(Outcomes!M433="","",IF(AND(Outcomes!M433&lt;='County Names to hide (2)'!$D$2,IF(Outcomes!N433="",'County Names to hide (2)'!$D$2,Outcomes!N433)&gt;='County Names to hide (2)'!$C$2),"Yes","No"))</f>
        <v/>
      </c>
      <c r="P433" s="29"/>
      <c r="Q433" s="29"/>
      <c r="R433" s="29"/>
      <c r="S433" s="29"/>
      <c r="T433" s="206" t="str">
        <f>IF(Outcomes!M433="","",
   IF(AND(Outcomes!N433&lt;&gt;"",Outcomes!N433&lt;'County Names to hide'!$C$2),0,
      ROUND((MIN(IF(Outcomes!N433="", 'County Names to hide'!$D$2, Outcomes!N433),'County Names to hide'!$D$2)-Outcomes!M432)/30,1)))</f>
        <v/>
      </c>
      <c r="U433" s="211" t="str">
        <f>IF(Outcomes!C433="", "", DATEDIF(Outcomes!C433, 'County Names to hide'!$D$2, "m"))</f>
        <v/>
      </c>
      <c r="V433" s="4"/>
      <c r="W433" s="4"/>
      <c r="X433" s="4"/>
      <c r="Y433" s="4"/>
      <c r="Z433" s="4"/>
      <c r="AA433" s="4"/>
      <c r="AB433" s="4"/>
      <c r="AC433" s="4"/>
      <c r="AD433" s="4"/>
      <c r="AE433" s="4"/>
      <c r="AF433" s="4"/>
      <c r="AG433" s="4"/>
      <c r="AH433" s="4"/>
      <c r="AI433" s="4"/>
      <c r="AJ433" s="4"/>
      <c r="AK433" s="4"/>
      <c r="AL433" s="4"/>
      <c r="AM433" s="4"/>
      <c r="AN433" s="4"/>
      <c r="AO433" s="210" t="str">
        <f t="shared" si="19"/>
        <v/>
      </c>
      <c r="AP433" s="210" t="str">
        <f t="shared" si="20"/>
        <v/>
      </c>
      <c r="AQ433" s="4"/>
      <c r="AR433" s="4"/>
      <c r="AS433" s="4"/>
    </row>
    <row r="434" spans="1:45" x14ac:dyDescent="0.35">
      <c r="A434" s="31"/>
      <c r="B434" s="32"/>
      <c r="C434" s="33"/>
      <c r="D434" s="32"/>
      <c r="E434" s="32"/>
      <c r="F434" s="32"/>
      <c r="G434" s="32"/>
      <c r="H434" s="32"/>
      <c r="I434" s="32"/>
      <c r="J434" s="32"/>
      <c r="K434" s="32"/>
      <c r="L434" s="210" t="str">
        <f t="shared" si="18"/>
        <v>Yes</v>
      </c>
      <c r="M434" s="33"/>
      <c r="N434" s="33"/>
      <c r="O434" s="233" t="str">
        <f>IF(Outcomes!M434="","",IF(AND(Outcomes!M434&lt;='County Names to hide (2)'!$D$2,IF(Outcomes!N434="",'County Names to hide (2)'!$D$2,Outcomes!N434)&gt;='County Names to hide (2)'!$C$2),"Yes","No"))</f>
        <v/>
      </c>
      <c r="P434" s="33"/>
      <c r="Q434" s="33"/>
      <c r="R434" s="33"/>
      <c r="S434" s="33"/>
      <c r="T434" s="206" t="str">
        <f>IF(Outcomes!M434="","",
   IF(AND(Outcomes!N434&lt;&gt;"",Outcomes!N434&lt;'County Names to hide'!$C$2),0,
      ROUND((MIN(IF(Outcomes!N434="", 'County Names to hide'!$D$2, Outcomes!N434),'County Names to hide'!$D$2)-Outcomes!M433)/30,1)))</f>
        <v/>
      </c>
      <c r="U434" s="211" t="str">
        <f>IF(Outcomes!C434="", "", DATEDIF(Outcomes!C434, 'County Names to hide'!$D$2, "m"))</f>
        <v/>
      </c>
      <c r="V434" s="32"/>
      <c r="W434" s="32"/>
      <c r="X434" s="32"/>
      <c r="Y434" s="32"/>
      <c r="Z434" s="32"/>
      <c r="AA434" s="32"/>
      <c r="AB434" s="32"/>
      <c r="AC434" s="32"/>
      <c r="AD434" s="32"/>
      <c r="AE434" s="32"/>
      <c r="AF434" s="32"/>
      <c r="AG434" s="32"/>
      <c r="AH434" s="32"/>
      <c r="AI434" s="32"/>
      <c r="AJ434" s="32"/>
      <c r="AK434" s="32"/>
      <c r="AL434" s="32"/>
      <c r="AM434" s="32"/>
      <c r="AN434" s="32"/>
      <c r="AO434" s="210" t="str">
        <f t="shared" si="19"/>
        <v/>
      </c>
      <c r="AP434" s="210" t="str">
        <f t="shared" si="20"/>
        <v/>
      </c>
      <c r="AQ434" s="32"/>
      <c r="AR434" s="32"/>
      <c r="AS434" s="32"/>
    </row>
    <row r="435" spans="1:45" x14ac:dyDescent="0.35">
      <c r="A435" s="28"/>
      <c r="B435" s="4"/>
      <c r="C435" s="29"/>
      <c r="D435" s="4"/>
      <c r="E435" s="4"/>
      <c r="F435" s="4"/>
      <c r="G435" s="4"/>
      <c r="H435" s="4"/>
      <c r="I435" s="4"/>
      <c r="J435" s="4"/>
      <c r="K435" s="4"/>
      <c r="L435" s="210" t="str">
        <f t="shared" si="18"/>
        <v>Yes</v>
      </c>
      <c r="M435" s="29"/>
      <c r="N435" s="29"/>
      <c r="O435" s="233" t="str">
        <f>IF(Outcomes!M435="","",IF(AND(Outcomes!M435&lt;='County Names to hide (2)'!$D$2,IF(Outcomes!N435="",'County Names to hide (2)'!$D$2,Outcomes!N435)&gt;='County Names to hide (2)'!$C$2),"Yes","No"))</f>
        <v/>
      </c>
      <c r="P435" s="29"/>
      <c r="Q435" s="29"/>
      <c r="R435" s="29"/>
      <c r="S435" s="29"/>
      <c r="T435" s="206" t="str">
        <f>IF(Outcomes!M435="","",
   IF(AND(Outcomes!N435&lt;&gt;"",Outcomes!N435&lt;'County Names to hide'!$C$2),0,
      ROUND((MIN(IF(Outcomes!N435="", 'County Names to hide'!$D$2, Outcomes!N435),'County Names to hide'!$D$2)-Outcomes!M434)/30,1)))</f>
        <v/>
      </c>
      <c r="U435" s="211" t="str">
        <f>IF(Outcomes!C435="", "", DATEDIF(Outcomes!C435, 'County Names to hide'!$D$2, "m"))</f>
        <v/>
      </c>
      <c r="V435" s="4"/>
      <c r="W435" s="4"/>
      <c r="X435" s="4"/>
      <c r="Y435" s="4"/>
      <c r="Z435" s="4"/>
      <c r="AA435" s="4"/>
      <c r="AB435" s="4"/>
      <c r="AC435" s="4"/>
      <c r="AD435" s="4"/>
      <c r="AE435" s="4"/>
      <c r="AF435" s="4"/>
      <c r="AG435" s="4"/>
      <c r="AH435" s="4"/>
      <c r="AI435" s="4"/>
      <c r="AJ435" s="4"/>
      <c r="AK435" s="4"/>
      <c r="AL435" s="4"/>
      <c r="AM435" s="4"/>
      <c r="AN435" s="4"/>
      <c r="AO435" s="210" t="str">
        <f t="shared" si="19"/>
        <v/>
      </c>
      <c r="AP435" s="210" t="str">
        <f t="shared" si="20"/>
        <v/>
      </c>
      <c r="AQ435" s="4"/>
      <c r="AR435" s="4"/>
      <c r="AS435" s="4"/>
    </row>
    <row r="436" spans="1:45" x14ac:dyDescent="0.35">
      <c r="A436" s="31"/>
      <c r="B436" s="32"/>
      <c r="C436" s="33"/>
      <c r="D436" s="32"/>
      <c r="E436" s="32"/>
      <c r="F436" s="32"/>
      <c r="G436" s="32"/>
      <c r="H436" s="32"/>
      <c r="I436" s="32"/>
      <c r="J436" s="32"/>
      <c r="K436" s="32"/>
      <c r="L436" s="210" t="str">
        <f t="shared" si="18"/>
        <v>Yes</v>
      </c>
      <c r="M436" s="33"/>
      <c r="N436" s="33"/>
      <c r="O436" s="233" t="str">
        <f>IF(Outcomes!M436="","",IF(AND(Outcomes!M436&lt;='County Names to hide (2)'!$D$2,IF(Outcomes!N436="",'County Names to hide (2)'!$D$2,Outcomes!N436)&gt;='County Names to hide (2)'!$C$2),"Yes","No"))</f>
        <v/>
      </c>
      <c r="P436" s="33"/>
      <c r="Q436" s="33"/>
      <c r="R436" s="33"/>
      <c r="S436" s="33"/>
      <c r="T436" s="206" t="str">
        <f>IF(Outcomes!M436="","",
   IF(AND(Outcomes!N436&lt;&gt;"",Outcomes!N436&lt;'County Names to hide'!$C$2),0,
      ROUND((MIN(IF(Outcomes!N436="", 'County Names to hide'!$D$2, Outcomes!N436),'County Names to hide'!$D$2)-Outcomes!M435)/30,1)))</f>
        <v/>
      </c>
      <c r="U436" s="211" t="str">
        <f>IF(Outcomes!C436="", "", DATEDIF(Outcomes!C436, 'County Names to hide'!$D$2, "m"))</f>
        <v/>
      </c>
      <c r="V436" s="32"/>
      <c r="W436" s="32"/>
      <c r="X436" s="32"/>
      <c r="Y436" s="32"/>
      <c r="Z436" s="32"/>
      <c r="AA436" s="32"/>
      <c r="AB436" s="32"/>
      <c r="AC436" s="32"/>
      <c r="AD436" s="32"/>
      <c r="AE436" s="32"/>
      <c r="AF436" s="32"/>
      <c r="AG436" s="32"/>
      <c r="AH436" s="32"/>
      <c r="AI436" s="32"/>
      <c r="AJ436" s="32"/>
      <c r="AK436" s="32"/>
      <c r="AL436" s="32"/>
      <c r="AM436" s="32"/>
      <c r="AN436" s="32"/>
      <c r="AO436" s="210" t="str">
        <f t="shared" si="19"/>
        <v/>
      </c>
      <c r="AP436" s="210" t="str">
        <f t="shared" si="20"/>
        <v/>
      </c>
      <c r="AQ436" s="32"/>
      <c r="AR436" s="32"/>
      <c r="AS436" s="32"/>
    </row>
    <row r="437" spans="1:45" x14ac:dyDescent="0.35">
      <c r="A437" s="28"/>
      <c r="B437" s="4"/>
      <c r="C437" s="29"/>
      <c r="D437" s="4"/>
      <c r="E437" s="4"/>
      <c r="F437" s="4"/>
      <c r="G437" s="4"/>
      <c r="H437" s="4"/>
      <c r="I437" s="4"/>
      <c r="J437" s="4"/>
      <c r="K437" s="4"/>
      <c r="L437" s="210" t="str">
        <f t="shared" si="18"/>
        <v>Yes</v>
      </c>
      <c r="M437" s="29"/>
      <c r="N437" s="29"/>
      <c r="O437" s="233" t="str">
        <f>IF(Outcomes!M437="","",IF(AND(Outcomes!M437&lt;='County Names to hide (2)'!$D$2,IF(Outcomes!N437="",'County Names to hide (2)'!$D$2,Outcomes!N437)&gt;='County Names to hide (2)'!$C$2),"Yes","No"))</f>
        <v/>
      </c>
      <c r="P437" s="29"/>
      <c r="Q437" s="29"/>
      <c r="R437" s="29"/>
      <c r="S437" s="29"/>
      <c r="T437" s="206" t="str">
        <f>IF(Outcomes!M437="","",
   IF(AND(Outcomes!N437&lt;&gt;"",Outcomes!N437&lt;'County Names to hide'!$C$2),0,
      ROUND((MIN(IF(Outcomes!N437="", 'County Names to hide'!$D$2, Outcomes!N437),'County Names to hide'!$D$2)-Outcomes!M436)/30,1)))</f>
        <v/>
      </c>
      <c r="U437" s="211" t="str">
        <f>IF(Outcomes!C437="", "", DATEDIF(Outcomes!C437, 'County Names to hide'!$D$2, "m"))</f>
        <v/>
      </c>
      <c r="V437" s="4"/>
      <c r="W437" s="4"/>
      <c r="X437" s="4"/>
      <c r="Y437" s="4"/>
      <c r="Z437" s="4"/>
      <c r="AA437" s="4"/>
      <c r="AB437" s="4"/>
      <c r="AC437" s="4"/>
      <c r="AD437" s="4"/>
      <c r="AE437" s="4"/>
      <c r="AF437" s="4"/>
      <c r="AG437" s="4"/>
      <c r="AH437" s="4"/>
      <c r="AI437" s="4"/>
      <c r="AJ437" s="4"/>
      <c r="AK437" s="4"/>
      <c r="AL437" s="4"/>
      <c r="AM437" s="4"/>
      <c r="AN437" s="4"/>
      <c r="AO437" s="210" t="str">
        <f t="shared" si="19"/>
        <v/>
      </c>
      <c r="AP437" s="210" t="str">
        <f t="shared" si="20"/>
        <v/>
      </c>
      <c r="AQ437" s="4"/>
      <c r="AR437" s="4"/>
      <c r="AS437" s="4"/>
    </row>
    <row r="438" spans="1:45" x14ac:dyDescent="0.35">
      <c r="A438" s="31"/>
      <c r="B438" s="32"/>
      <c r="C438" s="33"/>
      <c r="D438" s="32"/>
      <c r="E438" s="32"/>
      <c r="F438" s="32"/>
      <c r="G438" s="32"/>
      <c r="H438" s="32"/>
      <c r="I438" s="32"/>
      <c r="J438" s="32"/>
      <c r="K438" s="32"/>
      <c r="L438" s="210" t="str">
        <f t="shared" si="18"/>
        <v>Yes</v>
      </c>
      <c r="M438" s="33"/>
      <c r="N438" s="33"/>
      <c r="O438" s="233" t="str">
        <f>IF(Outcomes!M438="","",IF(AND(Outcomes!M438&lt;='County Names to hide (2)'!$D$2,IF(Outcomes!N438="",'County Names to hide (2)'!$D$2,Outcomes!N438)&gt;='County Names to hide (2)'!$C$2),"Yes","No"))</f>
        <v/>
      </c>
      <c r="P438" s="33"/>
      <c r="Q438" s="33"/>
      <c r="R438" s="33"/>
      <c r="S438" s="33"/>
      <c r="T438" s="206" t="str">
        <f>IF(Outcomes!M438="","",
   IF(AND(Outcomes!N438&lt;&gt;"",Outcomes!N438&lt;'County Names to hide'!$C$2),0,
      ROUND((MIN(IF(Outcomes!N438="", 'County Names to hide'!$D$2, Outcomes!N438),'County Names to hide'!$D$2)-Outcomes!M437)/30,1)))</f>
        <v/>
      </c>
      <c r="U438" s="211" t="str">
        <f>IF(Outcomes!C438="", "", DATEDIF(Outcomes!C438, 'County Names to hide'!$D$2, "m"))</f>
        <v/>
      </c>
      <c r="V438" s="32"/>
      <c r="W438" s="32"/>
      <c r="X438" s="32"/>
      <c r="Y438" s="32"/>
      <c r="Z438" s="32"/>
      <c r="AA438" s="32"/>
      <c r="AB438" s="32"/>
      <c r="AC438" s="32"/>
      <c r="AD438" s="32"/>
      <c r="AE438" s="32"/>
      <c r="AF438" s="32"/>
      <c r="AG438" s="32"/>
      <c r="AH438" s="32"/>
      <c r="AI438" s="32"/>
      <c r="AJ438" s="32"/>
      <c r="AK438" s="32"/>
      <c r="AL438" s="32"/>
      <c r="AM438" s="32"/>
      <c r="AN438" s="32"/>
      <c r="AO438" s="210" t="str">
        <f t="shared" si="19"/>
        <v/>
      </c>
      <c r="AP438" s="210" t="str">
        <f t="shared" si="20"/>
        <v/>
      </c>
      <c r="AQ438" s="32"/>
      <c r="AR438" s="32"/>
      <c r="AS438" s="32"/>
    </row>
    <row r="439" spans="1:45" x14ac:dyDescent="0.35">
      <c r="A439" s="28"/>
      <c r="B439" s="4"/>
      <c r="C439" s="29"/>
      <c r="D439" s="4"/>
      <c r="E439" s="4"/>
      <c r="F439" s="4"/>
      <c r="G439" s="4"/>
      <c r="H439" s="4"/>
      <c r="I439" s="4"/>
      <c r="J439" s="4"/>
      <c r="K439" s="4"/>
      <c r="L439" s="210" t="str">
        <f t="shared" si="18"/>
        <v>Yes</v>
      </c>
      <c r="M439" s="29"/>
      <c r="N439" s="29"/>
      <c r="O439" s="233" t="str">
        <f>IF(Outcomes!M439="","",IF(AND(Outcomes!M439&lt;='County Names to hide (2)'!$D$2,IF(Outcomes!N439="",'County Names to hide (2)'!$D$2,Outcomes!N439)&gt;='County Names to hide (2)'!$C$2),"Yes","No"))</f>
        <v/>
      </c>
      <c r="P439" s="29"/>
      <c r="Q439" s="29"/>
      <c r="R439" s="29"/>
      <c r="S439" s="29"/>
      <c r="T439" s="206" t="str">
        <f>IF(Outcomes!M439="","",
   IF(AND(Outcomes!N439&lt;&gt;"",Outcomes!N439&lt;'County Names to hide'!$C$2),0,
      ROUND((MIN(IF(Outcomes!N439="", 'County Names to hide'!$D$2, Outcomes!N439),'County Names to hide'!$D$2)-Outcomes!M438)/30,1)))</f>
        <v/>
      </c>
      <c r="U439" s="211" t="str">
        <f>IF(Outcomes!C439="", "", DATEDIF(Outcomes!C439, 'County Names to hide'!$D$2, "m"))</f>
        <v/>
      </c>
      <c r="V439" s="4"/>
      <c r="W439" s="4"/>
      <c r="X439" s="4"/>
      <c r="Y439" s="4"/>
      <c r="Z439" s="4"/>
      <c r="AA439" s="4"/>
      <c r="AB439" s="4"/>
      <c r="AC439" s="4"/>
      <c r="AD439" s="4"/>
      <c r="AE439" s="4"/>
      <c r="AF439" s="4"/>
      <c r="AG439" s="4"/>
      <c r="AH439" s="4"/>
      <c r="AI439" s="4"/>
      <c r="AJ439" s="4"/>
      <c r="AK439" s="4"/>
      <c r="AL439" s="4"/>
      <c r="AM439" s="4"/>
      <c r="AN439" s="4"/>
      <c r="AO439" s="210" t="str">
        <f t="shared" si="19"/>
        <v/>
      </c>
      <c r="AP439" s="210" t="str">
        <f t="shared" si="20"/>
        <v/>
      </c>
      <c r="AQ439" s="4"/>
      <c r="AR439" s="4"/>
      <c r="AS439" s="4"/>
    </row>
    <row r="440" spans="1:45" x14ac:dyDescent="0.35">
      <c r="A440" s="31"/>
      <c r="B440" s="32"/>
      <c r="C440" s="33"/>
      <c r="D440" s="32"/>
      <c r="E440" s="32"/>
      <c r="F440" s="32"/>
      <c r="G440" s="32"/>
      <c r="H440" s="32"/>
      <c r="I440" s="32"/>
      <c r="J440" s="32"/>
      <c r="K440" s="32"/>
      <c r="L440" s="210" t="str">
        <f t="shared" si="18"/>
        <v>Yes</v>
      </c>
      <c r="M440" s="33"/>
      <c r="N440" s="33"/>
      <c r="O440" s="233" t="str">
        <f>IF(Outcomes!M440="","",IF(AND(Outcomes!M440&lt;='County Names to hide (2)'!$D$2,IF(Outcomes!N440="",'County Names to hide (2)'!$D$2,Outcomes!N440)&gt;='County Names to hide (2)'!$C$2),"Yes","No"))</f>
        <v/>
      </c>
      <c r="P440" s="33"/>
      <c r="Q440" s="33"/>
      <c r="R440" s="33"/>
      <c r="S440" s="33"/>
      <c r="T440" s="206" t="str">
        <f>IF(Outcomes!M440="","",
   IF(AND(Outcomes!N440&lt;&gt;"",Outcomes!N440&lt;'County Names to hide'!$C$2),0,
      ROUND((MIN(IF(Outcomes!N440="", 'County Names to hide'!$D$2, Outcomes!N440),'County Names to hide'!$D$2)-Outcomes!M439)/30,1)))</f>
        <v/>
      </c>
      <c r="U440" s="211" t="str">
        <f>IF(Outcomes!C440="", "", DATEDIF(Outcomes!C440, 'County Names to hide'!$D$2, "m"))</f>
        <v/>
      </c>
      <c r="V440" s="32"/>
      <c r="W440" s="32"/>
      <c r="X440" s="32"/>
      <c r="Y440" s="32"/>
      <c r="Z440" s="32"/>
      <c r="AA440" s="32"/>
      <c r="AB440" s="32"/>
      <c r="AC440" s="32"/>
      <c r="AD440" s="32"/>
      <c r="AE440" s="32"/>
      <c r="AF440" s="32"/>
      <c r="AG440" s="32"/>
      <c r="AH440" s="32"/>
      <c r="AI440" s="32"/>
      <c r="AJ440" s="32"/>
      <c r="AK440" s="32"/>
      <c r="AL440" s="32"/>
      <c r="AM440" s="32"/>
      <c r="AN440" s="32"/>
      <c r="AO440" s="210" t="str">
        <f t="shared" si="19"/>
        <v/>
      </c>
      <c r="AP440" s="210" t="str">
        <f t="shared" si="20"/>
        <v/>
      </c>
      <c r="AQ440" s="32"/>
      <c r="AR440" s="32"/>
      <c r="AS440" s="32"/>
    </row>
    <row r="441" spans="1:45" x14ac:dyDescent="0.35">
      <c r="A441" s="28"/>
      <c r="B441" s="4"/>
      <c r="C441" s="29"/>
      <c r="D441" s="4"/>
      <c r="E441" s="4"/>
      <c r="F441" s="4"/>
      <c r="G441" s="4"/>
      <c r="H441" s="4"/>
      <c r="I441" s="4"/>
      <c r="J441" s="4"/>
      <c r="K441" s="4"/>
      <c r="L441" s="210" t="str">
        <f t="shared" si="18"/>
        <v>Yes</v>
      </c>
      <c r="M441" s="29"/>
      <c r="N441" s="29"/>
      <c r="O441" s="233" t="str">
        <f>IF(Outcomes!M441="","",IF(AND(Outcomes!M441&lt;='County Names to hide (2)'!$D$2,IF(Outcomes!N441="",'County Names to hide (2)'!$D$2,Outcomes!N441)&gt;='County Names to hide (2)'!$C$2),"Yes","No"))</f>
        <v/>
      </c>
      <c r="P441" s="29"/>
      <c r="Q441" s="29"/>
      <c r="R441" s="29"/>
      <c r="S441" s="29"/>
      <c r="T441" s="206" t="str">
        <f>IF(Outcomes!M441="","",
   IF(AND(Outcomes!N441&lt;&gt;"",Outcomes!N441&lt;'County Names to hide'!$C$2),0,
      ROUND((MIN(IF(Outcomes!N441="", 'County Names to hide'!$D$2, Outcomes!N441),'County Names to hide'!$D$2)-Outcomes!M440)/30,1)))</f>
        <v/>
      </c>
      <c r="U441" s="211" t="str">
        <f>IF(Outcomes!C441="", "", DATEDIF(Outcomes!C441, 'County Names to hide'!$D$2, "m"))</f>
        <v/>
      </c>
      <c r="V441" s="4"/>
      <c r="W441" s="4"/>
      <c r="X441" s="4"/>
      <c r="Y441" s="4"/>
      <c r="Z441" s="4"/>
      <c r="AA441" s="4"/>
      <c r="AB441" s="4"/>
      <c r="AC441" s="4"/>
      <c r="AD441" s="4"/>
      <c r="AE441" s="4"/>
      <c r="AF441" s="4"/>
      <c r="AG441" s="4"/>
      <c r="AH441" s="4"/>
      <c r="AI441" s="4"/>
      <c r="AJ441" s="4"/>
      <c r="AK441" s="4"/>
      <c r="AL441" s="4"/>
      <c r="AM441" s="4"/>
      <c r="AN441" s="4"/>
      <c r="AO441" s="210" t="str">
        <f t="shared" si="19"/>
        <v/>
      </c>
      <c r="AP441" s="210" t="str">
        <f t="shared" si="20"/>
        <v/>
      </c>
      <c r="AQ441" s="4"/>
      <c r="AR441" s="4"/>
      <c r="AS441" s="4"/>
    </row>
    <row r="442" spans="1:45" x14ac:dyDescent="0.35">
      <c r="A442" s="31"/>
      <c r="B442" s="32"/>
      <c r="C442" s="33"/>
      <c r="D442" s="32"/>
      <c r="E442" s="32"/>
      <c r="F442" s="32"/>
      <c r="G442" s="32"/>
      <c r="H442" s="32"/>
      <c r="I442" s="32"/>
      <c r="J442" s="32"/>
      <c r="K442" s="32"/>
      <c r="L442" s="210" t="str">
        <f t="shared" si="18"/>
        <v>Yes</v>
      </c>
      <c r="M442" s="33"/>
      <c r="N442" s="33"/>
      <c r="O442" s="233" t="str">
        <f>IF(Outcomes!M442="","",IF(AND(Outcomes!M442&lt;='County Names to hide (2)'!$D$2,IF(Outcomes!N442="",'County Names to hide (2)'!$D$2,Outcomes!N442)&gt;='County Names to hide (2)'!$C$2),"Yes","No"))</f>
        <v/>
      </c>
      <c r="P442" s="33"/>
      <c r="Q442" s="33"/>
      <c r="R442" s="33"/>
      <c r="S442" s="33"/>
      <c r="T442" s="206" t="str">
        <f>IF(Outcomes!M442="","",
   IF(AND(Outcomes!N442&lt;&gt;"",Outcomes!N442&lt;'County Names to hide'!$C$2),0,
      ROUND((MIN(IF(Outcomes!N442="", 'County Names to hide'!$D$2, Outcomes!N442),'County Names to hide'!$D$2)-Outcomes!M441)/30,1)))</f>
        <v/>
      </c>
      <c r="U442" s="211" t="str">
        <f>IF(Outcomes!C442="", "", DATEDIF(Outcomes!C442, 'County Names to hide'!$D$2, "m"))</f>
        <v/>
      </c>
      <c r="V442" s="32"/>
      <c r="W442" s="32"/>
      <c r="X442" s="32"/>
      <c r="Y442" s="32"/>
      <c r="Z442" s="32"/>
      <c r="AA442" s="32"/>
      <c r="AB442" s="32"/>
      <c r="AC442" s="32"/>
      <c r="AD442" s="32"/>
      <c r="AE442" s="32"/>
      <c r="AF442" s="32"/>
      <c r="AG442" s="32"/>
      <c r="AH442" s="32"/>
      <c r="AI442" s="32"/>
      <c r="AJ442" s="32"/>
      <c r="AK442" s="32"/>
      <c r="AL442" s="32"/>
      <c r="AM442" s="32"/>
      <c r="AN442" s="32"/>
      <c r="AO442" s="210" t="str">
        <f t="shared" si="19"/>
        <v/>
      </c>
      <c r="AP442" s="210" t="str">
        <f t="shared" si="20"/>
        <v/>
      </c>
      <c r="AQ442" s="32"/>
      <c r="AR442" s="32"/>
      <c r="AS442" s="32"/>
    </row>
    <row r="443" spans="1:45" x14ac:dyDescent="0.35">
      <c r="A443" s="28"/>
      <c r="B443" s="4"/>
      <c r="C443" s="29"/>
      <c r="D443" s="4"/>
      <c r="E443" s="4"/>
      <c r="F443" s="4"/>
      <c r="G443" s="4"/>
      <c r="H443" s="4"/>
      <c r="I443" s="4"/>
      <c r="J443" s="4"/>
      <c r="K443" s="4"/>
      <c r="L443" s="210" t="str">
        <f t="shared" si="18"/>
        <v>Yes</v>
      </c>
      <c r="M443" s="29"/>
      <c r="N443" s="29"/>
      <c r="O443" s="233" t="str">
        <f>IF(Outcomes!M443="","",IF(AND(Outcomes!M443&lt;='County Names to hide (2)'!$D$2,IF(Outcomes!N443="",'County Names to hide (2)'!$D$2,Outcomes!N443)&gt;='County Names to hide (2)'!$C$2),"Yes","No"))</f>
        <v/>
      </c>
      <c r="P443" s="29"/>
      <c r="Q443" s="29"/>
      <c r="R443" s="29"/>
      <c r="S443" s="29"/>
      <c r="T443" s="206" t="str">
        <f>IF(Outcomes!M443="","",
   IF(AND(Outcomes!N443&lt;&gt;"",Outcomes!N443&lt;'County Names to hide'!$C$2),0,
      ROUND((MIN(IF(Outcomes!N443="", 'County Names to hide'!$D$2, Outcomes!N443),'County Names to hide'!$D$2)-Outcomes!M442)/30,1)))</f>
        <v/>
      </c>
      <c r="U443" s="211" t="str">
        <f>IF(Outcomes!C443="", "", DATEDIF(Outcomes!C443, 'County Names to hide'!$D$2, "m"))</f>
        <v/>
      </c>
      <c r="V443" s="4"/>
      <c r="W443" s="4"/>
      <c r="X443" s="4"/>
      <c r="Y443" s="4"/>
      <c r="Z443" s="4"/>
      <c r="AA443" s="4"/>
      <c r="AB443" s="4"/>
      <c r="AC443" s="4"/>
      <c r="AD443" s="4"/>
      <c r="AE443" s="4"/>
      <c r="AF443" s="4"/>
      <c r="AG443" s="4"/>
      <c r="AH443" s="4"/>
      <c r="AI443" s="4"/>
      <c r="AJ443" s="4"/>
      <c r="AK443" s="4"/>
      <c r="AL443" s="4"/>
      <c r="AM443" s="4"/>
      <c r="AN443" s="4"/>
      <c r="AO443" s="210" t="str">
        <f t="shared" si="19"/>
        <v/>
      </c>
      <c r="AP443" s="210" t="str">
        <f t="shared" si="20"/>
        <v/>
      </c>
      <c r="AQ443" s="4"/>
      <c r="AR443" s="4"/>
      <c r="AS443" s="4"/>
    </row>
    <row r="444" spans="1:45" x14ac:dyDescent="0.35">
      <c r="A444" s="31"/>
      <c r="B444" s="32"/>
      <c r="C444" s="33"/>
      <c r="D444" s="32"/>
      <c r="E444" s="32"/>
      <c r="F444" s="32"/>
      <c r="G444" s="32"/>
      <c r="H444" s="32"/>
      <c r="I444" s="32"/>
      <c r="J444" s="32"/>
      <c r="K444" s="32"/>
      <c r="L444" s="210" t="str">
        <f t="shared" si="18"/>
        <v>Yes</v>
      </c>
      <c r="M444" s="33"/>
      <c r="N444" s="33"/>
      <c r="O444" s="233" t="str">
        <f>IF(Outcomes!M444="","",IF(AND(Outcomes!M444&lt;='County Names to hide (2)'!$D$2,IF(Outcomes!N444="",'County Names to hide (2)'!$D$2,Outcomes!N444)&gt;='County Names to hide (2)'!$C$2),"Yes","No"))</f>
        <v/>
      </c>
      <c r="P444" s="33"/>
      <c r="Q444" s="33"/>
      <c r="R444" s="33"/>
      <c r="S444" s="33"/>
      <c r="T444" s="206" t="str">
        <f>IF(Outcomes!M444="","",
   IF(AND(Outcomes!N444&lt;&gt;"",Outcomes!N444&lt;'County Names to hide'!$C$2),0,
      ROUND((MIN(IF(Outcomes!N444="", 'County Names to hide'!$D$2, Outcomes!N444),'County Names to hide'!$D$2)-Outcomes!M443)/30,1)))</f>
        <v/>
      </c>
      <c r="U444" s="211" t="str">
        <f>IF(Outcomes!C444="", "", DATEDIF(Outcomes!C444, 'County Names to hide'!$D$2, "m"))</f>
        <v/>
      </c>
      <c r="V444" s="32"/>
      <c r="W444" s="32"/>
      <c r="X444" s="32"/>
      <c r="Y444" s="32"/>
      <c r="Z444" s="32"/>
      <c r="AA444" s="32"/>
      <c r="AB444" s="32"/>
      <c r="AC444" s="32"/>
      <c r="AD444" s="32"/>
      <c r="AE444" s="32"/>
      <c r="AF444" s="32"/>
      <c r="AG444" s="32"/>
      <c r="AH444" s="32"/>
      <c r="AI444" s="32"/>
      <c r="AJ444" s="32"/>
      <c r="AK444" s="32"/>
      <c r="AL444" s="32"/>
      <c r="AM444" s="32"/>
      <c r="AN444" s="32"/>
      <c r="AO444" s="210" t="str">
        <f t="shared" si="19"/>
        <v/>
      </c>
      <c r="AP444" s="210" t="str">
        <f t="shared" si="20"/>
        <v/>
      </c>
      <c r="AQ444" s="32"/>
      <c r="AR444" s="32"/>
      <c r="AS444" s="32"/>
    </row>
    <row r="445" spans="1:45" x14ac:dyDescent="0.35">
      <c r="A445" s="28"/>
      <c r="B445" s="4"/>
      <c r="C445" s="29"/>
      <c r="D445" s="4"/>
      <c r="E445" s="4"/>
      <c r="F445" s="4"/>
      <c r="G445" s="4"/>
      <c r="H445" s="4"/>
      <c r="I445" s="4"/>
      <c r="J445" s="4"/>
      <c r="K445" s="4"/>
      <c r="L445" s="210" t="str">
        <f t="shared" si="18"/>
        <v>Yes</v>
      </c>
      <c r="M445" s="29"/>
      <c r="N445" s="29"/>
      <c r="O445" s="233" t="str">
        <f>IF(Outcomes!M445="","",IF(AND(Outcomes!M445&lt;='County Names to hide (2)'!$D$2,IF(Outcomes!N445="",'County Names to hide (2)'!$D$2,Outcomes!N445)&gt;='County Names to hide (2)'!$C$2),"Yes","No"))</f>
        <v/>
      </c>
      <c r="P445" s="29"/>
      <c r="Q445" s="29"/>
      <c r="R445" s="29"/>
      <c r="S445" s="29"/>
      <c r="T445" s="206" t="str">
        <f>IF(Outcomes!M445="","",
   IF(AND(Outcomes!N445&lt;&gt;"",Outcomes!N445&lt;'County Names to hide'!$C$2),0,
      ROUND((MIN(IF(Outcomes!N445="", 'County Names to hide'!$D$2, Outcomes!N445),'County Names to hide'!$D$2)-Outcomes!M444)/30,1)))</f>
        <v/>
      </c>
      <c r="U445" s="211" t="str">
        <f>IF(Outcomes!C445="", "", DATEDIF(Outcomes!C445, 'County Names to hide'!$D$2, "m"))</f>
        <v/>
      </c>
      <c r="V445" s="4"/>
      <c r="W445" s="4"/>
      <c r="X445" s="4"/>
      <c r="Y445" s="4"/>
      <c r="Z445" s="4"/>
      <c r="AA445" s="4"/>
      <c r="AB445" s="4"/>
      <c r="AC445" s="4"/>
      <c r="AD445" s="4"/>
      <c r="AE445" s="4"/>
      <c r="AF445" s="4"/>
      <c r="AG445" s="4"/>
      <c r="AH445" s="4"/>
      <c r="AI445" s="4"/>
      <c r="AJ445" s="4"/>
      <c r="AK445" s="4"/>
      <c r="AL445" s="4"/>
      <c r="AM445" s="4"/>
      <c r="AN445" s="4"/>
      <c r="AO445" s="210" t="str">
        <f t="shared" si="19"/>
        <v/>
      </c>
      <c r="AP445" s="210" t="str">
        <f t="shared" si="20"/>
        <v/>
      </c>
      <c r="AQ445" s="4"/>
      <c r="AR445" s="4"/>
      <c r="AS445" s="4"/>
    </row>
    <row r="446" spans="1:45" x14ac:dyDescent="0.35">
      <c r="A446" s="31"/>
      <c r="B446" s="32"/>
      <c r="C446" s="33"/>
      <c r="D446" s="32"/>
      <c r="E446" s="32"/>
      <c r="F446" s="32"/>
      <c r="G446" s="32"/>
      <c r="H446" s="32"/>
      <c r="I446" s="32"/>
      <c r="J446" s="32"/>
      <c r="K446" s="32"/>
      <c r="L446" s="210" t="str">
        <f t="shared" si="18"/>
        <v>Yes</v>
      </c>
      <c r="M446" s="33"/>
      <c r="N446" s="33"/>
      <c r="O446" s="233" t="str">
        <f>IF(Outcomes!M446="","",IF(AND(Outcomes!M446&lt;='County Names to hide (2)'!$D$2,IF(Outcomes!N446="",'County Names to hide (2)'!$D$2,Outcomes!N446)&gt;='County Names to hide (2)'!$C$2),"Yes","No"))</f>
        <v/>
      </c>
      <c r="P446" s="33"/>
      <c r="Q446" s="33"/>
      <c r="R446" s="33"/>
      <c r="S446" s="33"/>
      <c r="T446" s="206" t="str">
        <f>IF(Outcomes!M446="","",
   IF(AND(Outcomes!N446&lt;&gt;"",Outcomes!N446&lt;'County Names to hide'!$C$2),0,
      ROUND((MIN(IF(Outcomes!N446="", 'County Names to hide'!$D$2, Outcomes!N446),'County Names to hide'!$D$2)-Outcomes!M445)/30,1)))</f>
        <v/>
      </c>
      <c r="U446" s="211" t="str">
        <f>IF(Outcomes!C446="", "", DATEDIF(Outcomes!C446, 'County Names to hide'!$D$2, "m"))</f>
        <v/>
      </c>
      <c r="V446" s="32"/>
      <c r="W446" s="32"/>
      <c r="X446" s="32"/>
      <c r="Y446" s="32"/>
      <c r="Z446" s="32"/>
      <c r="AA446" s="32"/>
      <c r="AB446" s="32"/>
      <c r="AC446" s="32"/>
      <c r="AD446" s="32"/>
      <c r="AE446" s="32"/>
      <c r="AF446" s="32"/>
      <c r="AG446" s="32"/>
      <c r="AH446" s="32"/>
      <c r="AI446" s="32"/>
      <c r="AJ446" s="32"/>
      <c r="AK446" s="32"/>
      <c r="AL446" s="32"/>
      <c r="AM446" s="32"/>
      <c r="AN446" s="32"/>
      <c r="AO446" s="210" t="str">
        <f t="shared" si="19"/>
        <v/>
      </c>
      <c r="AP446" s="210" t="str">
        <f t="shared" si="20"/>
        <v/>
      </c>
      <c r="AQ446" s="32"/>
      <c r="AR446" s="32"/>
      <c r="AS446" s="32"/>
    </row>
    <row r="447" spans="1:45" x14ac:dyDescent="0.35">
      <c r="A447" s="28"/>
      <c r="B447" s="4"/>
      <c r="C447" s="29"/>
      <c r="D447" s="4"/>
      <c r="E447" s="4"/>
      <c r="F447" s="4"/>
      <c r="G447" s="4"/>
      <c r="H447" s="4"/>
      <c r="I447" s="4"/>
      <c r="J447" s="4"/>
      <c r="K447" s="4"/>
      <c r="L447" s="210" t="str">
        <f t="shared" si="18"/>
        <v>Yes</v>
      </c>
      <c r="M447" s="29"/>
      <c r="N447" s="29"/>
      <c r="O447" s="233" t="str">
        <f>IF(Outcomes!M447="","",IF(AND(Outcomes!M447&lt;='County Names to hide (2)'!$D$2,IF(Outcomes!N447="",'County Names to hide (2)'!$D$2,Outcomes!N447)&gt;='County Names to hide (2)'!$C$2),"Yes","No"))</f>
        <v/>
      </c>
      <c r="P447" s="29"/>
      <c r="Q447" s="29"/>
      <c r="R447" s="29"/>
      <c r="S447" s="29"/>
      <c r="T447" s="206" t="str">
        <f>IF(Outcomes!M447="","",
   IF(AND(Outcomes!N447&lt;&gt;"",Outcomes!N447&lt;'County Names to hide'!$C$2),0,
      ROUND((MIN(IF(Outcomes!N447="", 'County Names to hide'!$D$2, Outcomes!N447),'County Names to hide'!$D$2)-Outcomes!M446)/30,1)))</f>
        <v/>
      </c>
      <c r="U447" s="211" t="str">
        <f>IF(Outcomes!C447="", "", DATEDIF(Outcomes!C447, 'County Names to hide'!$D$2, "m"))</f>
        <v/>
      </c>
      <c r="V447" s="4"/>
      <c r="W447" s="4"/>
      <c r="X447" s="4"/>
      <c r="Y447" s="4"/>
      <c r="Z447" s="4"/>
      <c r="AA447" s="4"/>
      <c r="AB447" s="4"/>
      <c r="AC447" s="4"/>
      <c r="AD447" s="4"/>
      <c r="AE447" s="4"/>
      <c r="AF447" s="4"/>
      <c r="AG447" s="4"/>
      <c r="AH447" s="4"/>
      <c r="AI447" s="4"/>
      <c r="AJ447" s="4"/>
      <c r="AK447" s="4"/>
      <c r="AL447" s="4"/>
      <c r="AM447" s="4"/>
      <c r="AN447" s="4"/>
      <c r="AO447" s="210" t="str">
        <f t="shared" si="19"/>
        <v/>
      </c>
      <c r="AP447" s="210" t="str">
        <f t="shared" si="20"/>
        <v/>
      </c>
      <c r="AQ447" s="4"/>
      <c r="AR447" s="4"/>
      <c r="AS447" s="4"/>
    </row>
    <row r="448" spans="1:45" x14ac:dyDescent="0.35">
      <c r="A448" s="31"/>
      <c r="B448" s="32"/>
      <c r="C448" s="33"/>
      <c r="D448" s="32"/>
      <c r="E448" s="32"/>
      <c r="F448" s="32"/>
      <c r="G448" s="32"/>
      <c r="H448" s="32"/>
      <c r="I448" s="32"/>
      <c r="J448" s="32"/>
      <c r="K448" s="32"/>
      <c r="L448" s="210" t="str">
        <f t="shared" si="18"/>
        <v>Yes</v>
      </c>
      <c r="M448" s="33"/>
      <c r="N448" s="33"/>
      <c r="O448" s="233" t="str">
        <f>IF(Outcomes!M448="","",IF(AND(Outcomes!M448&lt;='County Names to hide (2)'!$D$2,IF(Outcomes!N448="",'County Names to hide (2)'!$D$2,Outcomes!N448)&gt;='County Names to hide (2)'!$C$2),"Yes","No"))</f>
        <v/>
      </c>
      <c r="P448" s="33"/>
      <c r="Q448" s="33"/>
      <c r="R448" s="33"/>
      <c r="S448" s="33"/>
      <c r="T448" s="206" t="str">
        <f>IF(Outcomes!M448="","",
   IF(AND(Outcomes!N448&lt;&gt;"",Outcomes!N448&lt;'County Names to hide'!$C$2),0,
      ROUND((MIN(IF(Outcomes!N448="", 'County Names to hide'!$D$2, Outcomes!N448),'County Names to hide'!$D$2)-Outcomes!M447)/30,1)))</f>
        <v/>
      </c>
      <c r="U448" s="211" t="str">
        <f>IF(Outcomes!C448="", "", DATEDIF(Outcomes!C448, 'County Names to hide'!$D$2, "m"))</f>
        <v/>
      </c>
      <c r="V448" s="32"/>
      <c r="W448" s="32"/>
      <c r="X448" s="32"/>
      <c r="Y448" s="32"/>
      <c r="Z448" s="32"/>
      <c r="AA448" s="32"/>
      <c r="AB448" s="32"/>
      <c r="AC448" s="32"/>
      <c r="AD448" s="32"/>
      <c r="AE448" s="32"/>
      <c r="AF448" s="32"/>
      <c r="AG448" s="32"/>
      <c r="AH448" s="32"/>
      <c r="AI448" s="32"/>
      <c r="AJ448" s="32"/>
      <c r="AK448" s="32"/>
      <c r="AL448" s="32"/>
      <c r="AM448" s="32"/>
      <c r="AN448" s="32"/>
      <c r="AO448" s="210" t="str">
        <f t="shared" si="19"/>
        <v/>
      </c>
      <c r="AP448" s="210" t="str">
        <f t="shared" si="20"/>
        <v/>
      </c>
      <c r="AQ448" s="32"/>
      <c r="AR448" s="32"/>
      <c r="AS448" s="32"/>
    </row>
    <row r="449" spans="1:45" x14ac:dyDescent="0.35">
      <c r="A449" s="28"/>
      <c r="B449" s="4"/>
      <c r="C449" s="29"/>
      <c r="D449" s="4"/>
      <c r="E449" s="4"/>
      <c r="F449" s="4"/>
      <c r="G449" s="4"/>
      <c r="H449" s="4"/>
      <c r="I449" s="4"/>
      <c r="J449" s="4"/>
      <c r="K449" s="4"/>
      <c r="L449" s="210" t="str">
        <f t="shared" si="18"/>
        <v>Yes</v>
      </c>
      <c r="M449" s="29"/>
      <c r="N449" s="29"/>
      <c r="O449" s="233" t="str">
        <f>IF(Outcomes!M449="","",IF(AND(Outcomes!M449&lt;='County Names to hide (2)'!$D$2,IF(Outcomes!N449="",'County Names to hide (2)'!$D$2,Outcomes!N449)&gt;='County Names to hide (2)'!$C$2),"Yes","No"))</f>
        <v/>
      </c>
      <c r="P449" s="29"/>
      <c r="Q449" s="29"/>
      <c r="R449" s="29"/>
      <c r="S449" s="29"/>
      <c r="T449" s="206" t="str">
        <f>IF(Outcomes!M449="","",
   IF(AND(Outcomes!N449&lt;&gt;"",Outcomes!N449&lt;'County Names to hide'!$C$2),0,
      ROUND((MIN(IF(Outcomes!N449="", 'County Names to hide'!$D$2, Outcomes!N449),'County Names to hide'!$D$2)-Outcomes!M448)/30,1)))</f>
        <v/>
      </c>
      <c r="U449" s="211" t="str">
        <f>IF(Outcomes!C449="", "", DATEDIF(Outcomes!C449, 'County Names to hide'!$D$2, "m"))</f>
        <v/>
      </c>
      <c r="V449" s="4"/>
      <c r="W449" s="4"/>
      <c r="X449" s="4"/>
      <c r="Y449" s="4"/>
      <c r="Z449" s="4"/>
      <c r="AA449" s="4"/>
      <c r="AB449" s="4"/>
      <c r="AC449" s="4"/>
      <c r="AD449" s="4"/>
      <c r="AE449" s="4"/>
      <c r="AF449" s="4"/>
      <c r="AG449" s="4"/>
      <c r="AH449" s="4"/>
      <c r="AI449" s="4"/>
      <c r="AJ449" s="4"/>
      <c r="AK449" s="4"/>
      <c r="AL449" s="4"/>
      <c r="AM449" s="4"/>
      <c r="AN449" s="4"/>
      <c r="AO449" s="210" t="str">
        <f t="shared" si="19"/>
        <v/>
      </c>
      <c r="AP449" s="210" t="str">
        <f t="shared" si="20"/>
        <v/>
      </c>
      <c r="AQ449" s="4"/>
      <c r="AR449" s="4"/>
      <c r="AS449" s="4"/>
    </row>
    <row r="450" spans="1:45" x14ac:dyDescent="0.35">
      <c r="A450" s="31"/>
      <c r="B450" s="32"/>
      <c r="C450" s="33"/>
      <c r="D450" s="32"/>
      <c r="E450" s="32"/>
      <c r="F450" s="32"/>
      <c r="G450" s="32"/>
      <c r="H450" s="32"/>
      <c r="I450" s="32"/>
      <c r="J450" s="32"/>
      <c r="K450" s="32"/>
      <c r="L450" s="210" t="str">
        <f t="shared" si="18"/>
        <v>Yes</v>
      </c>
      <c r="M450" s="33"/>
      <c r="N450" s="33"/>
      <c r="O450" s="233" t="str">
        <f>IF(Outcomes!M450="","",IF(AND(Outcomes!M450&lt;='County Names to hide (2)'!$D$2,IF(Outcomes!N450="",'County Names to hide (2)'!$D$2,Outcomes!N450)&gt;='County Names to hide (2)'!$C$2),"Yes","No"))</f>
        <v/>
      </c>
      <c r="P450" s="33"/>
      <c r="Q450" s="33"/>
      <c r="R450" s="33"/>
      <c r="S450" s="33"/>
      <c r="T450" s="206" t="str">
        <f>IF(Outcomes!M450="","",
   IF(AND(Outcomes!N450&lt;&gt;"",Outcomes!N450&lt;'County Names to hide'!$C$2),0,
      ROUND((MIN(IF(Outcomes!N450="", 'County Names to hide'!$D$2, Outcomes!N450),'County Names to hide'!$D$2)-Outcomes!M449)/30,1)))</f>
        <v/>
      </c>
      <c r="U450" s="211" t="str">
        <f>IF(Outcomes!C450="", "", DATEDIF(Outcomes!C450, 'County Names to hide'!$D$2, "m"))</f>
        <v/>
      </c>
      <c r="V450" s="32"/>
      <c r="W450" s="32"/>
      <c r="X450" s="32"/>
      <c r="Y450" s="32"/>
      <c r="Z450" s="32"/>
      <c r="AA450" s="32"/>
      <c r="AB450" s="32"/>
      <c r="AC450" s="32"/>
      <c r="AD450" s="32"/>
      <c r="AE450" s="32"/>
      <c r="AF450" s="32"/>
      <c r="AG450" s="32"/>
      <c r="AH450" s="32"/>
      <c r="AI450" s="32"/>
      <c r="AJ450" s="32"/>
      <c r="AK450" s="32"/>
      <c r="AL450" s="32"/>
      <c r="AM450" s="32"/>
      <c r="AN450" s="32"/>
      <c r="AO450" s="210" t="str">
        <f t="shared" si="19"/>
        <v/>
      </c>
      <c r="AP450" s="210" t="str">
        <f t="shared" si="20"/>
        <v/>
      </c>
      <c r="AQ450" s="32"/>
      <c r="AR450" s="32"/>
      <c r="AS450" s="32"/>
    </row>
    <row r="451" spans="1:45" x14ac:dyDescent="0.35">
      <c r="A451" s="28"/>
      <c r="B451" s="4"/>
      <c r="C451" s="29"/>
      <c r="D451" s="4"/>
      <c r="E451" s="4"/>
      <c r="F451" s="4"/>
      <c r="G451" s="4"/>
      <c r="H451" s="4"/>
      <c r="I451" s="4"/>
      <c r="J451" s="4"/>
      <c r="K451" s="4"/>
      <c r="L451" s="210" t="str">
        <f t="shared" si="18"/>
        <v>Yes</v>
      </c>
      <c r="M451" s="29"/>
      <c r="N451" s="29"/>
      <c r="O451" s="233" t="str">
        <f>IF(Outcomes!M451="","",IF(AND(Outcomes!M451&lt;='County Names to hide (2)'!$D$2,IF(Outcomes!N451="",'County Names to hide (2)'!$D$2,Outcomes!N451)&gt;='County Names to hide (2)'!$C$2),"Yes","No"))</f>
        <v/>
      </c>
      <c r="P451" s="29"/>
      <c r="Q451" s="29"/>
      <c r="R451" s="29"/>
      <c r="S451" s="29"/>
      <c r="T451" s="206" t="str">
        <f>IF(Outcomes!M451="","",
   IF(AND(Outcomes!N451&lt;&gt;"",Outcomes!N451&lt;'County Names to hide'!$C$2),0,
      ROUND((MIN(IF(Outcomes!N451="", 'County Names to hide'!$D$2, Outcomes!N451),'County Names to hide'!$D$2)-Outcomes!M450)/30,1)))</f>
        <v/>
      </c>
      <c r="U451" s="211" t="str">
        <f>IF(Outcomes!C451="", "", DATEDIF(Outcomes!C451, 'County Names to hide'!$D$2, "m"))</f>
        <v/>
      </c>
      <c r="V451" s="4"/>
      <c r="W451" s="4"/>
      <c r="X451" s="4"/>
      <c r="Y451" s="4"/>
      <c r="Z451" s="4"/>
      <c r="AA451" s="4"/>
      <c r="AB451" s="4"/>
      <c r="AC451" s="4"/>
      <c r="AD451" s="4"/>
      <c r="AE451" s="4"/>
      <c r="AF451" s="4"/>
      <c r="AG451" s="4"/>
      <c r="AH451" s="4"/>
      <c r="AI451" s="4"/>
      <c r="AJ451" s="4"/>
      <c r="AK451" s="4"/>
      <c r="AL451" s="4"/>
      <c r="AM451" s="4"/>
      <c r="AN451" s="4"/>
      <c r="AO451" s="210" t="str">
        <f t="shared" si="19"/>
        <v/>
      </c>
      <c r="AP451" s="210" t="str">
        <f t="shared" si="20"/>
        <v/>
      </c>
      <c r="AQ451" s="4"/>
      <c r="AR451" s="4"/>
      <c r="AS451" s="4"/>
    </row>
    <row r="452" spans="1:45" x14ac:dyDescent="0.35">
      <c r="A452" s="31"/>
      <c r="B452" s="32"/>
      <c r="C452" s="33"/>
      <c r="D452" s="32"/>
      <c r="E452" s="32"/>
      <c r="F452" s="32"/>
      <c r="G452" s="32"/>
      <c r="H452" s="32"/>
      <c r="I452" s="32"/>
      <c r="J452" s="32"/>
      <c r="K452" s="32"/>
      <c r="L452" s="210" t="str">
        <f t="shared" si="18"/>
        <v>Yes</v>
      </c>
      <c r="M452" s="33"/>
      <c r="N452" s="33"/>
      <c r="O452" s="233" t="str">
        <f>IF(Outcomes!M452="","",IF(AND(Outcomes!M452&lt;='County Names to hide (2)'!$D$2,IF(Outcomes!N452="",'County Names to hide (2)'!$D$2,Outcomes!N452)&gt;='County Names to hide (2)'!$C$2),"Yes","No"))</f>
        <v/>
      </c>
      <c r="P452" s="33"/>
      <c r="Q452" s="33"/>
      <c r="R452" s="33"/>
      <c r="S452" s="33"/>
      <c r="T452" s="206" t="str">
        <f>IF(Outcomes!M452="","",
   IF(AND(Outcomes!N452&lt;&gt;"",Outcomes!N452&lt;'County Names to hide'!$C$2),0,
      ROUND((MIN(IF(Outcomes!N452="", 'County Names to hide'!$D$2, Outcomes!N452),'County Names to hide'!$D$2)-Outcomes!M451)/30,1)))</f>
        <v/>
      </c>
      <c r="U452" s="211" t="str">
        <f>IF(Outcomes!C452="", "", DATEDIF(Outcomes!C452, 'County Names to hide'!$D$2, "m"))</f>
        <v/>
      </c>
      <c r="V452" s="32"/>
      <c r="W452" s="32"/>
      <c r="X452" s="32"/>
      <c r="Y452" s="32"/>
      <c r="Z452" s="32"/>
      <c r="AA452" s="32"/>
      <c r="AB452" s="32"/>
      <c r="AC452" s="32"/>
      <c r="AD452" s="32"/>
      <c r="AE452" s="32"/>
      <c r="AF452" s="32"/>
      <c r="AG452" s="32"/>
      <c r="AH452" s="32"/>
      <c r="AI452" s="32"/>
      <c r="AJ452" s="32"/>
      <c r="AK452" s="32"/>
      <c r="AL452" s="32"/>
      <c r="AM452" s="32"/>
      <c r="AN452" s="32"/>
      <c r="AO452" s="210" t="str">
        <f t="shared" si="19"/>
        <v/>
      </c>
      <c r="AP452" s="210" t="str">
        <f t="shared" si="20"/>
        <v/>
      </c>
      <c r="AQ452" s="32"/>
      <c r="AR452" s="32"/>
      <c r="AS452" s="32"/>
    </row>
    <row r="453" spans="1:45" x14ac:dyDescent="0.35">
      <c r="A453" s="28"/>
      <c r="B453" s="4"/>
      <c r="C453" s="29"/>
      <c r="D453" s="4"/>
      <c r="E453" s="4"/>
      <c r="F453" s="4"/>
      <c r="G453" s="4"/>
      <c r="H453" s="4"/>
      <c r="I453" s="4"/>
      <c r="J453" s="4"/>
      <c r="K453" s="4"/>
      <c r="L453" s="210" t="str">
        <f t="shared" si="18"/>
        <v>Yes</v>
      </c>
      <c r="M453" s="29"/>
      <c r="N453" s="29"/>
      <c r="O453" s="233" t="str">
        <f>IF(Outcomes!M453="","",IF(AND(Outcomes!M453&lt;='County Names to hide (2)'!$D$2,IF(Outcomes!N453="",'County Names to hide (2)'!$D$2,Outcomes!N453)&gt;='County Names to hide (2)'!$C$2),"Yes","No"))</f>
        <v/>
      </c>
      <c r="P453" s="29"/>
      <c r="Q453" s="29"/>
      <c r="R453" s="29"/>
      <c r="S453" s="29"/>
      <c r="T453" s="206" t="str">
        <f>IF(Outcomes!M453="","",
   IF(AND(Outcomes!N453&lt;&gt;"",Outcomes!N453&lt;'County Names to hide'!$C$2),0,
      ROUND((MIN(IF(Outcomes!N453="", 'County Names to hide'!$D$2, Outcomes!N453),'County Names to hide'!$D$2)-Outcomes!M452)/30,1)))</f>
        <v/>
      </c>
      <c r="U453" s="211" t="str">
        <f>IF(Outcomes!C453="", "", DATEDIF(Outcomes!C453, 'County Names to hide'!$D$2, "m"))</f>
        <v/>
      </c>
      <c r="V453" s="4"/>
      <c r="W453" s="4"/>
      <c r="X453" s="4"/>
      <c r="Y453" s="4"/>
      <c r="Z453" s="4"/>
      <c r="AA453" s="4"/>
      <c r="AB453" s="4"/>
      <c r="AC453" s="4"/>
      <c r="AD453" s="4"/>
      <c r="AE453" s="4"/>
      <c r="AF453" s="4"/>
      <c r="AG453" s="4"/>
      <c r="AH453" s="4"/>
      <c r="AI453" s="4"/>
      <c r="AJ453" s="4"/>
      <c r="AK453" s="4"/>
      <c r="AL453" s="4"/>
      <c r="AM453" s="4"/>
      <c r="AN453" s="4"/>
      <c r="AO453" s="210" t="str">
        <f t="shared" si="19"/>
        <v/>
      </c>
      <c r="AP453" s="210" t="str">
        <f t="shared" si="20"/>
        <v/>
      </c>
      <c r="AQ453" s="4"/>
      <c r="AR453" s="4"/>
      <c r="AS453" s="4"/>
    </row>
    <row r="454" spans="1:45" x14ac:dyDescent="0.35">
      <c r="A454" s="31"/>
      <c r="B454" s="32"/>
      <c r="C454" s="33"/>
      <c r="D454" s="32"/>
      <c r="E454" s="32"/>
      <c r="F454" s="32"/>
      <c r="G454" s="32"/>
      <c r="H454" s="32"/>
      <c r="I454" s="32"/>
      <c r="J454" s="32"/>
      <c r="K454" s="32"/>
      <c r="L454" s="210" t="str">
        <f t="shared" ref="L454:L500" si="21">IF(COUNTIF(F454:K454, "Yes")&gt;0, "No", "Yes")</f>
        <v>Yes</v>
      </c>
      <c r="M454" s="33"/>
      <c r="N454" s="33"/>
      <c r="O454" s="233" t="str">
        <f>IF(Outcomes!M454="","",IF(AND(Outcomes!M454&lt;='County Names to hide (2)'!$D$2,IF(Outcomes!N454="",'County Names to hide (2)'!$D$2,Outcomes!N454)&gt;='County Names to hide (2)'!$C$2),"Yes","No"))</f>
        <v/>
      </c>
      <c r="P454" s="33"/>
      <c r="Q454" s="33"/>
      <c r="R454" s="33"/>
      <c r="S454" s="33"/>
      <c r="T454" s="206" t="str">
        <f>IF(Outcomes!M454="","",
   IF(AND(Outcomes!N454&lt;&gt;"",Outcomes!N454&lt;'County Names to hide'!$C$2),0,
      ROUND((MIN(IF(Outcomes!N454="", 'County Names to hide'!$D$2, Outcomes!N454),'County Names to hide'!$D$2)-Outcomes!M453)/30,1)))</f>
        <v/>
      </c>
      <c r="U454" s="211" t="str">
        <f>IF(Outcomes!C454="", "", DATEDIF(Outcomes!C454, 'County Names to hide'!$D$2, "m"))</f>
        <v/>
      </c>
      <c r="V454" s="32"/>
      <c r="W454" s="32"/>
      <c r="X454" s="32"/>
      <c r="Y454" s="32"/>
      <c r="Z454" s="32"/>
      <c r="AA454" s="32"/>
      <c r="AB454" s="32"/>
      <c r="AC454" s="32"/>
      <c r="AD454" s="32"/>
      <c r="AE454" s="32"/>
      <c r="AF454" s="32"/>
      <c r="AG454" s="32"/>
      <c r="AH454" s="32"/>
      <c r="AI454" s="32"/>
      <c r="AJ454" s="32"/>
      <c r="AK454" s="32"/>
      <c r="AL454" s="32"/>
      <c r="AM454" s="32"/>
      <c r="AN454" s="32"/>
      <c r="AO454" s="210" t="str">
        <f t="shared" ref="AO454:AO517" si="22">IF(U454="", "",
 IF(U454&lt;=4, "",
  _xlfn.LET(
   _xlpm.missing, _xlfn.TEXTJOIN(", ", TRUE,
     IF(U454&gt;=5, IF(AC454&lt;&gt;"Yes", "Missing 4mo", ""), ""),
     IF(U454&gt;=12, IF(AF454&lt;&gt;"Yes", "Missing 10mo", ""), ""),
     IF(U454&gt;=19, IF(AI454&lt;&gt;"Yes", "Missing 18mo", ""), ""),
     IF(U454&gt;=25, IF(AL450&lt;&gt;"Yes", "Missing 24mo", ""), "")
   ),
   IF(_xlpm.missing="", "Up to Date", _xlpm.missing)
  )
 )
)</f>
        <v/>
      </c>
      <c r="AP454" s="210" t="str">
        <f t="shared" ref="AP454:AP500" si="23">IF(T454="", "", IF(T454&gt;=3, "yes", "no"))</f>
        <v/>
      </c>
      <c r="AQ454" s="32"/>
      <c r="AR454" s="32"/>
      <c r="AS454" s="32"/>
    </row>
    <row r="455" spans="1:45" x14ac:dyDescent="0.35">
      <c r="A455" s="28"/>
      <c r="B455" s="4"/>
      <c r="C455" s="29"/>
      <c r="D455" s="4"/>
      <c r="E455" s="4"/>
      <c r="F455" s="4"/>
      <c r="G455" s="4"/>
      <c r="H455" s="4"/>
      <c r="I455" s="4"/>
      <c r="J455" s="4"/>
      <c r="K455" s="4"/>
      <c r="L455" s="210" t="str">
        <f t="shared" si="21"/>
        <v>Yes</v>
      </c>
      <c r="M455" s="29"/>
      <c r="N455" s="29"/>
      <c r="O455" s="233" t="str">
        <f>IF(Outcomes!M455="","",IF(AND(Outcomes!M455&lt;='County Names to hide (2)'!$D$2,IF(Outcomes!N455="",'County Names to hide (2)'!$D$2,Outcomes!N455)&gt;='County Names to hide (2)'!$C$2),"Yes","No"))</f>
        <v/>
      </c>
      <c r="P455" s="29"/>
      <c r="Q455" s="29"/>
      <c r="R455" s="29"/>
      <c r="S455" s="29"/>
      <c r="T455" s="206" t="str">
        <f>IF(Outcomes!M455="","",
   IF(AND(Outcomes!N455&lt;&gt;"",Outcomes!N455&lt;'County Names to hide'!$C$2),0,
      ROUND((MIN(IF(Outcomes!N455="", 'County Names to hide'!$D$2, Outcomes!N455),'County Names to hide'!$D$2)-Outcomes!M454)/30,1)))</f>
        <v/>
      </c>
      <c r="U455" s="211" t="str">
        <f>IF(Outcomes!C455="", "", DATEDIF(Outcomes!C455, 'County Names to hide'!$D$2, "m"))</f>
        <v/>
      </c>
      <c r="V455" s="4"/>
      <c r="W455" s="4"/>
      <c r="X455" s="4"/>
      <c r="Y455" s="4"/>
      <c r="Z455" s="4"/>
      <c r="AA455" s="4"/>
      <c r="AB455" s="4"/>
      <c r="AC455" s="4"/>
      <c r="AD455" s="4"/>
      <c r="AE455" s="4"/>
      <c r="AF455" s="4"/>
      <c r="AG455" s="4"/>
      <c r="AH455" s="4"/>
      <c r="AI455" s="4"/>
      <c r="AJ455" s="4"/>
      <c r="AK455" s="4"/>
      <c r="AL455" s="4"/>
      <c r="AM455" s="4"/>
      <c r="AN455" s="4"/>
      <c r="AO455" s="210" t="str">
        <f t="shared" si="22"/>
        <v/>
      </c>
      <c r="AP455" s="210" t="str">
        <f t="shared" si="23"/>
        <v/>
      </c>
      <c r="AQ455" s="4"/>
      <c r="AR455" s="4"/>
      <c r="AS455" s="4"/>
    </row>
    <row r="456" spans="1:45" x14ac:dyDescent="0.35">
      <c r="A456" s="31"/>
      <c r="B456" s="32"/>
      <c r="C456" s="33"/>
      <c r="D456" s="32"/>
      <c r="E456" s="32"/>
      <c r="F456" s="32"/>
      <c r="G456" s="32"/>
      <c r="H456" s="32"/>
      <c r="I456" s="32"/>
      <c r="J456" s="32"/>
      <c r="K456" s="32"/>
      <c r="L456" s="210" t="str">
        <f t="shared" si="21"/>
        <v>Yes</v>
      </c>
      <c r="M456" s="33"/>
      <c r="N456" s="33"/>
      <c r="O456" s="233" t="str">
        <f>IF(Outcomes!M456="","",IF(AND(Outcomes!M456&lt;='County Names to hide (2)'!$D$2,IF(Outcomes!N456="",'County Names to hide (2)'!$D$2,Outcomes!N456)&gt;='County Names to hide (2)'!$C$2),"Yes","No"))</f>
        <v/>
      </c>
      <c r="P456" s="33"/>
      <c r="Q456" s="33"/>
      <c r="R456" s="33"/>
      <c r="S456" s="33"/>
      <c r="T456" s="206" t="str">
        <f>IF(Outcomes!M456="","",
   IF(AND(Outcomes!N456&lt;&gt;"",Outcomes!N456&lt;'County Names to hide'!$C$2),0,
      ROUND((MIN(IF(Outcomes!N456="", 'County Names to hide'!$D$2, Outcomes!N456),'County Names to hide'!$D$2)-Outcomes!M455)/30,1)))</f>
        <v/>
      </c>
      <c r="U456" s="211" t="str">
        <f>IF(Outcomes!C456="", "", DATEDIF(Outcomes!C456, 'County Names to hide'!$D$2, "m"))</f>
        <v/>
      </c>
      <c r="V456" s="32"/>
      <c r="W456" s="32"/>
      <c r="X456" s="32"/>
      <c r="Y456" s="32"/>
      <c r="Z456" s="32"/>
      <c r="AA456" s="32"/>
      <c r="AB456" s="32"/>
      <c r="AC456" s="32"/>
      <c r="AD456" s="32"/>
      <c r="AE456" s="32"/>
      <c r="AF456" s="32"/>
      <c r="AG456" s="32"/>
      <c r="AH456" s="32"/>
      <c r="AI456" s="32"/>
      <c r="AJ456" s="32"/>
      <c r="AK456" s="32"/>
      <c r="AL456" s="32"/>
      <c r="AM456" s="32"/>
      <c r="AN456" s="32"/>
      <c r="AO456" s="210" t="str">
        <f t="shared" si="22"/>
        <v/>
      </c>
      <c r="AP456" s="210" t="str">
        <f t="shared" si="23"/>
        <v/>
      </c>
      <c r="AQ456" s="32"/>
      <c r="AR456" s="32"/>
      <c r="AS456" s="32"/>
    </row>
    <row r="457" spans="1:45" x14ac:dyDescent="0.35">
      <c r="A457" s="28"/>
      <c r="B457" s="4"/>
      <c r="C457" s="29"/>
      <c r="D457" s="4"/>
      <c r="E457" s="4"/>
      <c r="F457" s="4"/>
      <c r="G457" s="4"/>
      <c r="H457" s="4"/>
      <c r="I457" s="4"/>
      <c r="J457" s="4"/>
      <c r="K457" s="4"/>
      <c r="L457" s="210" t="str">
        <f t="shared" si="21"/>
        <v>Yes</v>
      </c>
      <c r="M457" s="29"/>
      <c r="N457" s="29"/>
      <c r="O457" s="233" t="str">
        <f>IF(Outcomes!M457="","",IF(AND(Outcomes!M457&lt;='County Names to hide (2)'!$D$2,IF(Outcomes!N457="",'County Names to hide (2)'!$D$2,Outcomes!N457)&gt;='County Names to hide (2)'!$C$2),"Yes","No"))</f>
        <v/>
      </c>
      <c r="P457" s="29"/>
      <c r="Q457" s="29"/>
      <c r="R457" s="29"/>
      <c r="S457" s="29"/>
      <c r="T457" s="206" t="str">
        <f>IF(Outcomes!M457="","",
   IF(AND(Outcomes!N457&lt;&gt;"",Outcomes!N457&lt;'County Names to hide'!$C$2),0,
      ROUND((MIN(IF(Outcomes!N457="", 'County Names to hide'!$D$2, Outcomes!N457),'County Names to hide'!$D$2)-Outcomes!M456)/30,1)))</f>
        <v/>
      </c>
      <c r="U457" s="211" t="str">
        <f>IF(Outcomes!C457="", "", DATEDIF(Outcomes!C457, 'County Names to hide'!$D$2, "m"))</f>
        <v/>
      </c>
      <c r="V457" s="4"/>
      <c r="W457" s="4"/>
      <c r="X457" s="4"/>
      <c r="Y457" s="4"/>
      <c r="Z457" s="4"/>
      <c r="AA457" s="4"/>
      <c r="AB457" s="4"/>
      <c r="AC457" s="4"/>
      <c r="AD457" s="4"/>
      <c r="AE457" s="4"/>
      <c r="AF457" s="4"/>
      <c r="AG457" s="4"/>
      <c r="AH457" s="4"/>
      <c r="AI457" s="4"/>
      <c r="AJ457" s="4"/>
      <c r="AK457" s="4"/>
      <c r="AL457" s="4"/>
      <c r="AM457" s="4"/>
      <c r="AN457" s="4"/>
      <c r="AO457" s="210" t="str">
        <f t="shared" si="22"/>
        <v/>
      </c>
      <c r="AP457" s="210" t="str">
        <f t="shared" si="23"/>
        <v/>
      </c>
      <c r="AQ457" s="4"/>
      <c r="AR457" s="4"/>
      <c r="AS457" s="4"/>
    </row>
    <row r="458" spans="1:45" x14ac:dyDescent="0.35">
      <c r="A458" s="31"/>
      <c r="B458" s="32"/>
      <c r="C458" s="33"/>
      <c r="D458" s="32"/>
      <c r="E458" s="32"/>
      <c r="F458" s="32"/>
      <c r="G458" s="32"/>
      <c r="H458" s="32"/>
      <c r="I458" s="32"/>
      <c r="J458" s="32"/>
      <c r="K458" s="32"/>
      <c r="L458" s="210" t="str">
        <f t="shared" si="21"/>
        <v>Yes</v>
      </c>
      <c r="M458" s="33"/>
      <c r="N458" s="33"/>
      <c r="O458" s="233" t="str">
        <f>IF(Outcomes!M458="","",IF(AND(Outcomes!M458&lt;='County Names to hide (2)'!$D$2,IF(Outcomes!N458="",'County Names to hide (2)'!$D$2,Outcomes!N458)&gt;='County Names to hide (2)'!$C$2),"Yes","No"))</f>
        <v/>
      </c>
      <c r="P458" s="33"/>
      <c r="Q458" s="33"/>
      <c r="R458" s="33"/>
      <c r="S458" s="33"/>
      <c r="T458" s="206" t="str">
        <f>IF(Outcomes!M458="","",
   IF(AND(Outcomes!N458&lt;&gt;"",Outcomes!N458&lt;'County Names to hide'!$C$2),0,
      ROUND((MIN(IF(Outcomes!N458="", 'County Names to hide'!$D$2, Outcomes!N458),'County Names to hide'!$D$2)-Outcomes!M457)/30,1)))</f>
        <v/>
      </c>
      <c r="U458" s="211" t="str">
        <f>IF(Outcomes!C458="", "", DATEDIF(Outcomes!C458, 'County Names to hide'!$D$2, "m"))</f>
        <v/>
      </c>
      <c r="V458" s="32"/>
      <c r="W458" s="32"/>
      <c r="X458" s="32"/>
      <c r="Y458" s="32"/>
      <c r="Z458" s="32"/>
      <c r="AA458" s="32"/>
      <c r="AB458" s="32"/>
      <c r="AC458" s="32"/>
      <c r="AD458" s="32"/>
      <c r="AE458" s="32"/>
      <c r="AF458" s="32"/>
      <c r="AG458" s="32"/>
      <c r="AH458" s="32"/>
      <c r="AI458" s="32"/>
      <c r="AJ458" s="32"/>
      <c r="AK458" s="32"/>
      <c r="AL458" s="32"/>
      <c r="AM458" s="32"/>
      <c r="AN458" s="32"/>
      <c r="AO458" s="210" t="str">
        <f t="shared" si="22"/>
        <v/>
      </c>
      <c r="AP458" s="210" t="str">
        <f t="shared" si="23"/>
        <v/>
      </c>
      <c r="AQ458" s="32"/>
      <c r="AR458" s="32"/>
      <c r="AS458" s="32"/>
    </row>
    <row r="459" spans="1:45" x14ac:dyDescent="0.35">
      <c r="A459" s="28"/>
      <c r="B459" s="4"/>
      <c r="C459" s="29"/>
      <c r="D459" s="4"/>
      <c r="E459" s="4"/>
      <c r="F459" s="4"/>
      <c r="G459" s="4"/>
      <c r="H459" s="4"/>
      <c r="I459" s="4"/>
      <c r="J459" s="4"/>
      <c r="K459" s="4"/>
      <c r="L459" s="210" t="str">
        <f t="shared" si="21"/>
        <v>Yes</v>
      </c>
      <c r="M459" s="29"/>
      <c r="N459" s="29"/>
      <c r="O459" s="233" t="str">
        <f>IF(Outcomes!M459="","",IF(AND(Outcomes!M459&lt;='County Names to hide (2)'!$D$2,IF(Outcomes!N459="",'County Names to hide (2)'!$D$2,Outcomes!N459)&gt;='County Names to hide (2)'!$C$2),"Yes","No"))</f>
        <v/>
      </c>
      <c r="P459" s="29"/>
      <c r="Q459" s="29"/>
      <c r="R459" s="29"/>
      <c r="S459" s="29"/>
      <c r="T459" s="206" t="str">
        <f>IF(Outcomes!M459="","",
   IF(AND(Outcomes!N459&lt;&gt;"",Outcomes!N459&lt;'County Names to hide'!$C$2),0,
      ROUND((MIN(IF(Outcomes!N459="", 'County Names to hide'!$D$2, Outcomes!N459),'County Names to hide'!$D$2)-Outcomes!M458)/30,1)))</f>
        <v/>
      </c>
      <c r="U459" s="211" t="str">
        <f>IF(Outcomes!C459="", "", DATEDIF(Outcomes!C459, 'County Names to hide'!$D$2, "m"))</f>
        <v/>
      </c>
      <c r="V459" s="4"/>
      <c r="W459" s="4"/>
      <c r="X459" s="4"/>
      <c r="Y459" s="4"/>
      <c r="Z459" s="4"/>
      <c r="AA459" s="4"/>
      <c r="AB459" s="4"/>
      <c r="AC459" s="4"/>
      <c r="AD459" s="4"/>
      <c r="AE459" s="4"/>
      <c r="AF459" s="4"/>
      <c r="AG459" s="4"/>
      <c r="AH459" s="4"/>
      <c r="AI459" s="4"/>
      <c r="AJ459" s="4"/>
      <c r="AK459" s="4"/>
      <c r="AL459" s="4"/>
      <c r="AM459" s="4"/>
      <c r="AN459" s="4"/>
      <c r="AO459" s="210" t="str">
        <f t="shared" si="22"/>
        <v/>
      </c>
      <c r="AP459" s="210" t="str">
        <f t="shared" si="23"/>
        <v/>
      </c>
      <c r="AQ459" s="4"/>
      <c r="AR459" s="4"/>
      <c r="AS459" s="4"/>
    </row>
    <row r="460" spans="1:45" x14ac:dyDescent="0.35">
      <c r="A460" s="31"/>
      <c r="B460" s="32"/>
      <c r="C460" s="33"/>
      <c r="D460" s="32"/>
      <c r="E460" s="32"/>
      <c r="F460" s="32"/>
      <c r="G460" s="32"/>
      <c r="H460" s="32"/>
      <c r="I460" s="32"/>
      <c r="J460" s="32"/>
      <c r="K460" s="32"/>
      <c r="L460" s="210" t="str">
        <f t="shared" si="21"/>
        <v>Yes</v>
      </c>
      <c r="M460" s="33"/>
      <c r="N460" s="33"/>
      <c r="O460" s="233" t="str">
        <f>IF(Outcomes!M460="","",IF(AND(Outcomes!M460&lt;='County Names to hide (2)'!$D$2,IF(Outcomes!N460="",'County Names to hide (2)'!$D$2,Outcomes!N460)&gt;='County Names to hide (2)'!$C$2),"Yes","No"))</f>
        <v/>
      </c>
      <c r="P460" s="33"/>
      <c r="Q460" s="33"/>
      <c r="R460" s="33"/>
      <c r="S460" s="33"/>
      <c r="T460" s="206" t="str">
        <f>IF(Outcomes!M460="","",
   IF(AND(Outcomes!N460&lt;&gt;"",Outcomes!N460&lt;'County Names to hide'!$C$2),0,
      ROUND((MIN(IF(Outcomes!N460="", 'County Names to hide'!$D$2, Outcomes!N460),'County Names to hide'!$D$2)-Outcomes!M459)/30,1)))</f>
        <v/>
      </c>
      <c r="U460" s="211" t="str">
        <f>IF(Outcomes!C460="", "", DATEDIF(Outcomes!C460, 'County Names to hide'!$D$2, "m"))</f>
        <v/>
      </c>
      <c r="V460" s="32"/>
      <c r="W460" s="32"/>
      <c r="X460" s="32"/>
      <c r="Y460" s="32"/>
      <c r="Z460" s="32"/>
      <c r="AA460" s="32"/>
      <c r="AB460" s="32"/>
      <c r="AC460" s="32"/>
      <c r="AD460" s="32"/>
      <c r="AE460" s="32"/>
      <c r="AF460" s="32"/>
      <c r="AG460" s="32"/>
      <c r="AH460" s="32"/>
      <c r="AI460" s="32"/>
      <c r="AJ460" s="32"/>
      <c r="AK460" s="32"/>
      <c r="AL460" s="32"/>
      <c r="AM460" s="32"/>
      <c r="AN460" s="32"/>
      <c r="AO460" s="210" t="str">
        <f t="shared" si="22"/>
        <v/>
      </c>
      <c r="AP460" s="210" t="str">
        <f t="shared" si="23"/>
        <v/>
      </c>
      <c r="AQ460" s="32"/>
      <c r="AR460" s="32"/>
      <c r="AS460" s="32"/>
    </row>
    <row r="461" spans="1:45" x14ac:dyDescent="0.35">
      <c r="A461" s="28"/>
      <c r="B461" s="4"/>
      <c r="C461" s="29"/>
      <c r="D461" s="4"/>
      <c r="E461" s="4"/>
      <c r="F461" s="4"/>
      <c r="G461" s="4"/>
      <c r="H461" s="4"/>
      <c r="I461" s="4"/>
      <c r="J461" s="4"/>
      <c r="K461" s="4"/>
      <c r="L461" s="210" t="str">
        <f t="shared" si="21"/>
        <v>Yes</v>
      </c>
      <c r="M461" s="29"/>
      <c r="N461" s="29"/>
      <c r="O461" s="233" t="str">
        <f>IF(Outcomes!M461="","",IF(AND(Outcomes!M461&lt;='County Names to hide (2)'!$D$2,IF(Outcomes!N461="",'County Names to hide (2)'!$D$2,Outcomes!N461)&gt;='County Names to hide (2)'!$C$2),"Yes","No"))</f>
        <v/>
      </c>
      <c r="P461" s="29"/>
      <c r="Q461" s="29"/>
      <c r="R461" s="29"/>
      <c r="S461" s="29"/>
      <c r="T461" s="206" t="str">
        <f>IF(Outcomes!M461="","",
   IF(AND(Outcomes!N461&lt;&gt;"",Outcomes!N461&lt;'County Names to hide'!$C$2),0,
      ROUND((MIN(IF(Outcomes!N461="", 'County Names to hide'!$D$2, Outcomes!N461),'County Names to hide'!$D$2)-Outcomes!M460)/30,1)))</f>
        <v/>
      </c>
      <c r="U461" s="211" t="str">
        <f>IF(Outcomes!C461="", "", DATEDIF(Outcomes!C461, 'County Names to hide'!$D$2, "m"))</f>
        <v/>
      </c>
      <c r="V461" s="4"/>
      <c r="W461" s="4"/>
      <c r="X461" s="4"/>
      <c r="Y461" s="4"/>
      <c r="Z461" s="4"/>
      <c r="AA461" s="4"/>
      <c r="AB461" s="4"/>
      <c r="AC461" s="4"/>
      <c r="AD461" s="4"/>
      <c r="AE461" s="4"/>
      <c r="AF461" s="4"/>
      <c r="AG461" s="4"/>
      <c r="AH461" s="4"/>
      <c r="AI461" s="4"/>
      <c r="AJ461" s="4"/>
      <c r="AK461" s="4"/>
      <c r="AL461" s="4"/>
      <c r="AM461" s="4"/>
      <c r="AN461" s="4"/>
      <c r="AO461" s="210" t="str">
        <f t="shared" si="22"/>
        <v/>
      </c>
      <c r="AP461" s="210" t="str">
        <f t="shared" si="23"/>
        <v/>
      </c>
      <c r="AQ461" s="4"/>
      <c r="AR461" s="4"/>
      <c r="AS461" s="4"/>
    </row>
    <row r="462" spans="1:45" x14ac:dyDescent="0.35">
      <c r="A462" s="31"/>
      <c r="B462" s="32"/>
      <c r="C462" s="33"/>
      <c r="D462" s="32"/>
      <c r="E462" s="32"/>
      <c r="F462" s="32"/>
      <c r="G462" s="32"/>
      <c r="H462" s="32"/>
      <c r="I462" s="32"/>
      <c r="J462" s="32"/>
      <c r="K462" s="32"/>
      <c r="L462" s="210" t="str">
        <f t="shared" si="21"/>
        <v>Yes</v>
      </c>
      <c r="M462" s="33"/>
      <c r="N462" s="33"/>
      <c r="O462" s="233" t="str">
        <f>IF(Outcomes!M462="","",IF(AND(Outcomes!M462&lt;='County Names to hide (2)'!$D$2,IF(Outcomes!N462="",'County Names to hide (2)'!$D$2,Outcomes!N462)&gt;='County Names to hide (2)'!$C$2),"Yes","No"))</f>
        <v/>
      </c>
      <c r="P462" s="33"/>
      <c r="Q462" s="33"/>
      <c r="R462" s="33"/>
      <c r="S462" s="33"/>
      <c r="T462" s="206" t="str">
        <f>IF(Outcomes!M462="","",
   IF(AND(Outcomes!N462&lt;&gt;"",Outcomes!N462&lt;'County Names to hide'!$C$2),0,
      ROUND((MIN(IF(Outcomes!N462="", 'County Names to hide'!$D$2, Outcomes!N462),'County Names to hide'!$D$2)-Outcomes!M461)/30,1)))</f>
        <v/>
      </c>
      <c r="U462" s="211" t="str">
        <f>IF(Outcomes!C462="", "", DATEDIF(Outcomes!C462, 'County Names to hide'!$D$2, "m"))</f>
        <v/>
      </c>
      <c r="V462" s="32"/>
      <c r="W462" s="32"/>
      <c r="X462" s="32"/>
      <c r="Y462" s="32"/>
      <c r="Z462" s="32"/>
      <c r="AA462" s="32"/>
      <c r="AB462" s="32"/>
      <c r="AC462" s="32"/>
      <c r="AD462" s="32"/>
      <c r="AE462" s="32"/>
      <c r="AF462" s="32"/>
      <c r="AG462" s="32"/>
      <c r="AH462" s="32"/>
      <c r="AI462" s="32"/>
      <c r="AJ462" s="32"/>
      <c r="AK462" s="32"/>
      <c r="AL462" s="32"/>
      <c r="AM462" s="32"/>
      <c r="AN462" s="32"/>
      <c r="AO462" s="210" t="str">
        <f t="shared" si="22"/>
        <v/>
      </c>
      <c r="AP462" s="210" t="str">
        <f t="shared" si="23"/>
        <v/>
      </c>
      <c r="AQ462" s="32"/>
      <c r="AR462" s="32"/>
      <c r="AS462" s="32"/>
    </row>
    <row r="463" spans="1:45" x14ac:dyDescent="0.35">
      <c r="A463" s="28"/>
      <c r="B463" s="4"/>
      <c r="C463" s="29"/>
      <c r="D463" s="4"/>
      <c r="E463" s="4"/>
      <c r="F463" s="4"/>
      <c r="G463" s="4"/>
      <c r="H463" s="4"/>
      <c r="I463" s="4"/>
      <c r="J463" s="4"/>
      <c r="K463" s="4"/>
      <c r="L463" s="210" t="str">
        <f t="shared" si="21"/>
        <v>Yes</v>
      </c>
      <c r="M463" s="29"/>
      <c r="N463" s="29"/>
      <c r="O463" s="233" t="str">
        <f>IF(Outcomes!M463="","",IF(AND(Outcomes!M463&lt;='County Names to hide (2)'!$D$2,IF(Outcomes!N463="",'County Names to hide (2)'!$D$2,Outcomes!N463)&gt;='County Names to hide (2)'!$C$2),"Yes","No"))</f>
        <v/>
      </c>
      <c r="P463" s="29"/>
      <c r="Q463" s="29"/>
      <c r="R463" s="29"/>
      <c r="S463" s="29"/>
      <c r="T463" s="206" t="str">
        <f>IF(Outcomes!M463="","",
   IF(AND(Outcomes!N463&lt;&gt;"",Outcomes!N463&lt;'County Names to hide'!$C$2),0,
      ROUND((MIN(IF(Outcomes!N463="", 'County Names to hide'!$D$2, Outcomes!N463),'County Names to hide'!$D$2)-Outcomes!M462)/30,1)))</f>
        <v/>
      </c>
      <c r="U463" s="211" t="str">
        <f>IF(Outcomes!C463="", "", DATEDIF(Outcomes!C463, 'County Names to hide'!$D$2, "m"))</f>
        <v/>
      </c>
      <c r="V463" s="4"/>
      <c r="W463" s="4"/>
      <c r="X463" s="4"/>
      <c r="Y463" s="4"/>
      <c r="Z463" s="4"/>
      <c r="AA463" s="4"/>
      <c r="AB463" s="4"/>
      <c r="AC463" s="4"/>
      <c r="AD463" s="4"/>
      <c r="AE463" s="4"/>
      <c r="AF463" s="4"/>
      <c r="AG463" s="4"/>
      <c r="AH463" s="4"/>
      <c r="AI463" s="4"/>
      <c r="AJ463" s="4"/>
      <c r="AK463" s="4"/>
      <c r="AL463" s="4"/>
      <c r="AM463" s="4"/>
      <c r="AN463" s="4"/>
      <c r="AO463" s="210" t="str">
        <f t="shared" si="22"/>
        <v/>
      </c>
      <c r="AP463" s="210" t="str">
        <f t="shared" si="23"/>
        <v/>
      </c>
      <c r="AQ463" s="4"/>
      <c r="AR463" s="4"/>
      <c r="AS463" s="4"/>
    </row>
    <row r="464" spans="1:45" x14ac:dyDescent="0.35">
      <c r="A464" s="31"/>
      <c r="B464" s="32"/>
      <c r="C464" s="33"/>
      <c r="D464" s="32"/>
      <c r="E464" s="32"/>
      <c r="F464" s="32"/>
      <c r="G464" s="32"/>
      <c r="H464" s="32"/>
      <c r="I464" s="32"/>
      <c r="J464" s="32"/>
      <c r="K464" s="32"/>
      <c r="L464" s="210" t="str">
        <f t="shared" si="21"/>
        <v>Yes</v>
      </c>
      <c r="M464" s="33"/>
      <c r="N464" s="33"/>
      <c r="O464" s="233" t="str">
        <f>IF(Outcomes!M464="","",IF(AND(Outcomes!M464&lt;='County Names to hide (2)'!$D$2,IF(Outcomes!N464="",'County Names to hide (2)'!$D$2,Outcomes!N464)&gt;='County Names to hide (2)'!$C$2),"Yes","No"))</f>
        <v/>
      </c>
      <c r="P464" s="33"/>
      <c r="Q464" s="33"/>
      <c r="R464" s="33"/>
      <c r="S464" s="33"/>
      <c r="T464" s="206" t="str">
        <f>IF(Outcomes!M464="","",
   IF(AND(Outcomes!N464&lt;&gt;"",Outcomes!N464&lt;'County Names to hide'!$C$2),0,
      ROUND((MIN(IF(Outcomes!N464="", 'County Names to hide'!$D$2, Outcomes!N464),'County Names to hide'!$D$2)-Outcomes!M463)/30,1)))</f>
        <v/>
      </c>
      <c r="U464" s="211" t="str">
        <f>IF(Outcomes!C464="", "", DATEDIF(Outcomes!C464, 'County Names to hide'!$D$2, "m"))</f>
        <v/>
      </c>
      <c r="V464" s="32"/>
      <c r="W464" s="32"/>
      <c r="X464" s="32"/>
      <c r="Y464" s="32"/>
      <c r="Z464" s="32"/>
      <c r="AA464" s="32"/>
      <c r="AB464" s="32"/>
      <c r="AC464" s="32"/>
      <c r="AD464" s="32"/>
      <c r="AE464" s="32"/>
      <c r="AF464" s="32"/>
      <c r="AG464" s="32"/>
      <c r="AH464" s="32"/>
      <c r="AI464" s="32"/>
      <c r="AJ464" s="32"/>
      <c r="AK464" s="32"/>
      <c r="AL464" s="32"/>
      <c r="AM464" s="32"/>
      <c r="AN464" s="32"/>
      <c r="AO464" s="210" t="str">
        <f t="shared" si="22"/>
        <v/>
      </c>
      <c r="AP464" s="210" t="str">
        <f t="shared" si="23"/>
        <v/>
      </c>
      <c r="AQ464" s="32"/>
      <c r="AR464" s="32"/>
      <c r="AS464" s="32"/>
    </row>
    <row r="465" spans="1:45" x14ac:dyDescent="0.35">
      <c r="A465" s="28"/>
      <c r="B465" s="4"/>
      <c r="C465" s="29"/>
      <c r="D465" s="4"/>
      <c r="E465" s="4"/>
      <c r="F465" s="4"/>
      <c r="G465" s="4"/>
      <c r="H465" s="4"/>
      <c r="I465" s="4"/>
      <c r="J465" s="4"/>
      <c r="K465" s="4"/>
      <c r="L465" s="210" t="str">
        <f t="shared" si="21"/>
        <v>Yes</v>
      </c>
      <c r="M465" s="29"/>
      <c r="N465" s="29"/>
      <c r="O465" s="233" t="str">
        <f>IF(Outcomes!M465="","",IF(AND(Outcomes!M465&lt;='County Names to hide (2)'!$D$2,IF(Outcomes!N465="",'County Names to hide (2)'!$D$2,Outcomes!N465)&gt;='County Names to hide (2)'!$C$2),"Yes","No"))</f>
        <v/>
      </c>
      <c r="P465" s="29"/>
      <c r="Q465" s="29"/>
      <c r="R465" s="29"/>
      <c r="S465" s="29"/>
      <c r="T465" s="206" t="str">
        <f>IF(Outcomes!M465="","",
   IF(AND(Outcomes!N465&lt;&gt;"",Outcomes!N465&lt;'County Names to hide'!$C$2),0,
      ROUND((MIN(IF(Outcomes!N465="", 'County Names to hide'!$D$2, Outcomes!N465),'County Names to hide'!$D$2)-Outcomes!M464)/30,1)))</f>
        <v/>
      </c>
      <c r="U465" s="211" t="str">
        <f>IF(Outcomes!C465="", "", DATEDIF(Outcomes!C465, 'County Names to hide'!$D$2, "m"))</f>
        <v/>
      </c>
      <c r="V465" s="4"/>
      <c r="W465" s="4"/>
      <c r="X465" s="4"/>
      <c r="Y465" s="4"/>
      <c r="Z465" s="4"/>
      <c r="AA465" s="4"/>
      <c r="AB465" s="4"/>
      <c r="AC465" s="4"/>
      <c r="AD465" s="4"/>
      <c r="AE465" s="4"/>
      <c r="AF465" s="4"/>
      <c r="AG465" s="4"/>
      <c r="AH465" s="4"/>
      <c r="AI465" s="4"/>
      <c r="AJ465" s="4"/>
      <c r="AK465" s="4"/>
      <c r="AL465" s="4"/>
      <c r="AM465" s="4"/>
      <c r="AN465" s="4"/>
      <c r="AO465" s="210" t="str">
        <f t="shared" si="22"/>
        <v/>
      </c>
      <c r="AP465" s="210" t="str">
        <f t="shared" si="23"/>
        <v/>
      </c>
      <c r="AQ465" s="4"/>
      <c r="AR465" s="4"/>
      <c r="AS465" s="4"/>
    </row>
    <row r="466" spans="1:45" x14ac:dyDescent="0.35">
      <c r="A466" s="31"/>
      <c r="B466" s="32"/>
      <c r="C466" s="33"/>
      <c r="D466" s="32"/>
      <c r="E466" s="32"/>
      <c r="F466" s="32"/>
      <c r="G466" s="32"/>
      <c r="H466" s="32"/>
      <c r="I466" s="32"/>
      <c r="J466" s="32"/>
      <c r="K466" s="32"/>
      <c r="L466" s="210" t="str">
        <f t="shared" si="21"/>
        <v>Yes</v>
      </c>
      <c r="M466" s="33"/>
      <c r="N466" s="33"/>
      <c r="O466" s="233" t="str">
        <f>IF(Outcomes!M466="","",IF(AND(Outcomes!M466&lt;='County Names to hide (2)'!$D$2,IF(Outcomes!N466="",'County Names to hide (2)'!$D$2,Outcomes!N466)&gt;='County Names to hide (2)'!$C$2),"Yes","No"))</f>
        <v/>
      </c>
      <c r="P466" s="33"/>
      <c r="Q466" s="33"/>
      <c r="R466" s="33"/>
      <c r="S466" s="33"/>
      <c r="T466" s="206" t="str">
        <f>IF(Outcomes!M466="","",
   IF(AND(Outcomes!N466&lt;&gt;"",Outcomes!N466&lt;'County Names to hide'!$C$2),0,
      ROUND((MIN(IF(Outcomes!N466="", 'County Names to hide'!$D$2, Outcomes!N466),'County Names to hide'!$D$2)-Outcomes!M465)/30,1)))</f>
        <v/>
      </c>
      <c r="U466" s="211" t="str">
        <f>IF(Outcomes!C466="", "", DATEDIF(Outcomes!C466, 'County Names to hide'!$D$2, "m"))</f>
        <v/>
      </c>
      <c r="V466" s="32"/>
      <c r="W466" s="32"/>
      <c r="X466" s="32"/>
      <c r="Y466" s="32"/>
      <c r="Z466" s="32"/>
      <c r="AA466" s="32"/>
      <c r="AB466" s="32"/>
      <c r="AC466" s="32"/>
      <c r="AD466" s="32"/>
      <c r="AE466" s="32"/>
      <c r="AF466" s="32"/>
      <c r="AG466" s="32"/>
      <c r="AH466" s="32"/>
      <c r="AI466" s="32"/>
      <c r="AJ466" s="32"/>
      <c r="AK466" s="32"/>
      <c r="AL466" s="32"/>
      <c r="AM466" s="32"/>
      <c r="AN466" s="32"/>
      <c r="AO466" s="210" t="str">
        <f t="shared" si="22"/>
        <v/>
      </c>
      <c r="AP466" s="210" t="str">
        <f t="shared" si="23"/>
        <v/>
      </c>
      <c r="AQ466" s="32"/>
      <c r="AR466" s="32"/>
      <c r="AS466" s="32"/>
    </row>
    <row r="467" spans="1:45" x14ac:dyDescent="0.35">
      <c r="A467" s="28"/>
      <c r="B467" s="4"/>
      <c r="C467" s="29"/>
      <c r="D467" s="4"/>
      <c r="E467" s="4"/>
      <c r="F467" s="4"/>
      <c r="G467" s="4"/>
      <c r="H467" s="4"/>
      <c r="I467" s="4"/>
      <c r="J467" s="4"/>
      <c r="K467" s="4"/>
      <c r="L467" s="210" t="str">
        <f t="shared" si="21"/>
        <v>Yes</v>
      </c>
      <c r="M467" s="29"/>
      <c r="N467" s="29"/>
      <c r="O467" s="233" t="str">
        <f>IF(Outcomes!M467="","",IF(AND(Outcomes!M467&lt;='County Names to hide (2)'!$D$2,IF(Outcomes!N467="",'County Names to hide (2)'!$D$2,Outcomes!N467)&gt;='County Names to hide (2)'!$C$2),"Yes","No"))</f>
        <v/>
      </c>
      <c r="P467" s="29"/>
      <c r="Q467" s="29"/>
      <c r="R467" s="29"/>
      <c r="S467" s="29"/>
      <c r="T467" s="206" t="str">
        <f>IF(Outcomes!M467="","",
   IF(AND(Outcomes!N467&lt;&gt;"",Outcomes!N467&lt;'County Names to hide'!$C$2),0,
      ROUND((MIN(IF(Outcomes!N467="", 'County Names to hide'!$D$2, Outcomes!N467),'County Names to hide'!$D$2)-Outcomes!M466)/30,1)))</f>
        <v/>
      </c>
      <c r="U467" s="211" t="str">
        <f>IF(Outcomes!C467="", "", DATEDIF(Outcomes!C467, 'County Names to hide'!$D$2, "m"))</f>
        <v/>
      </c>
      <c r="V467" s="4"/>
      <c r="W467" s="4"/>
      <c r="X467" s="4"/>
      <c r="Y467" s="4"/>
      <c r="Z467" s="4"/>
      <c r="AA467" s="4"/>
      <c r="AB467" s="4"/>
      <c r="AC467" s="4"/>
      <c r="AD467" s="4"/>
      <c r="AE467" s="4"/>
      <c r="AF467" s="4"/>
      <c r="AG467" s="4"/>
      <c r="AH467" s="4"/>
      <c r="AI467" s="4"/>
      <c r="AJ467" s="4"/>
      <c r="AK467" s="4"/>
      <c r="AL467" s="4"/>
      <c r="AM467" s="4"/>
      <c r="AN467" s="4"/>
      <c r="AO467" s="210" t="str">
        <f t="shared" si="22"/>
        <v/>
      </c>
      <c r="AP467" s="210" t="str">
        <f t="shared" si="23"/>
        <v/>
      </c>
      <c r="AQ467" s="4"/>
      <c r="AR467" s="4"/>
      <c r="AS467" s="4"/>
    </row>
    <row r="468" spans="1:45" x14ac:dyDescent="0.35">
      <c r="A468" s="31"/>
      <c r="B468" s="32"/>
      <c r="C468" s="33"/>
      <c r="D468" s="32"/>
      <c r="E468" s="32"/>
      <c r="F468" s="32"/>
      <c r="G468" s="32"/>
      <c r="H468" s="32"/>
      <c r="I468" s="32"/>
      <c r="J468" s="32"/>
      <c r="K468" s="32"/>
      <c r="L468" s="210" t="str">
        <f t="shared" si="21"/>
        <v>Yes</v>
      </c>
      <c r="M468" s="33"/>
      <c r="N468" s="33"/>
      <c r="O468" s="233" t="str">
        <f>IF(Outcomes!M468="","",IF(AND(Outcomes!M468&lt;='County Names to hide (2)'!$D$2,IF(Outcomes!N468="",'County Names to hide (2)'!$D$2,Outcomes!N468)&gt;='County Names to hide (2)'!$C$2),"Yes","No"))</f>
        <v/>
      </c>
      <c r="P468" s="33"/>
      <c r="Q468" s="33"/>
      <c r="R468" s="33"/>
      <c r="S468" s="33"/>
      <c r="T468" s="206" t="str">
        <f>IF(Outcomes!M468="","",
   IF(AND(Outcomes!N468&lt;&gt;"",Outcomes!N468&lt;'County Names to hide'!$C$2),0,
      ROUND((MIN(IF(Outcomes!N468="", 'County Names to hide'!$D$2, Outcomes!N468),'County Names to hide'!$D$2)-Outcomes!M467)/30,1)))</f>
        <v/>
      </c>
      <c r="U468" s="211" t="str">
        <f>IF(Outcomes!C468="", "", DATEDIF(Outcomes!C468, 'County Names to hide'!$D$2, "m"))</f>
        <v/>
      </c>
      <c r="V468" s="32"/>
      <c r="W468" s="32"/>
      <c r="X468" s="32"/>
      <c r="Y468" s="32"/>
      <c r="Z468" s="32"/>
      <c r="AA468" s="32"/>
      <c r="AB468" s="32"/>
      <c r="AC468" s="32"/>
      <c r="AD468" s="32"/>
      <c r="AE468" s="32"/>
      <c r="AF468" s="32"/>
      <c r="AG468" s="32"/>
      <c r="AH468" s="32"/>
      <c r="AI468" s="32"/>
      <c r="AJ468" s="32"/>
      <c r="AK468" s="32"/>
      <c r="AL468" s="32"/>
      <c r="AM468" s="32"/>
      <c r="AN468" s="32"/>
      <c r="AO468" s="210" t="str">
        <f t="shared" si="22"/>
        <v/>
      </c>
      <c r="AP468" s="210" t="str">
        <f t="shared" si="23"/>
        <v/>
      </c>
      <c r="AQ468" s="32"/>
      <c r="AR468" s="32"/>
      <c r="AS468" s="32"/>
    </row>
    <row r="469" spans="1:45" x14ac:dyDescent="0.35">
      <c r="A469" s="28"/>
      <c r="B469" s="4"/>
      <c r="C469" s="29"/>
      <c r="D469" s="4"/>
      <c r="E469" s="4"/>
      <c r="F469" s="4"/>
      <c r="G469" s="4"/>
      <c r="H469" s="4"/>
      <c r="I469" s="4"/>
      <c r="J469" s="4"/>
      <c r="K469" s="4"/>
      <c r="L469" s="210" t="str">
        <f t="shared" si="21"/>
        <v>Yes</v>
      </c>
      <c r="M469" s="29"/>
      <c r="N469" s="29"/>
      <c r="O469" s="233" t="str">
        <f>IF(Outcomes!M469="","",IF(AND(Outcomes!M469&lt;='County Names to hide (2)'!$D$2,IF(Outcomes!N469="",'County Names to hide (2)'!$D$2,Outcomes!N469)&gt;='County Names to hide (2)'!$C$2),"Yes","No"))</f>
        <v/>
      </c>
      <c r="P469" s="29"/>
      <c r="Q469" s="29"/>
      <c r="R469" s="29"/>
      <c r="S469" s="29"/>
      <c r="T469" s="206" t="str">
        <f>IF(Outcomes!M469="","",
   IF(AND(Outcomes!N469&lt;&gt;"",Outcomes!N469&lt;'County Names to hide'!$C$2),0,
      ROUND((MIN(IF(Outcomes!N469="", 'County Names to hide'!$D$2, Outcomes!N469),'County Names to hide'!$D$2)-Outcomes!M468)/30,1)))</f>
        <v/>
      </c>
      <c r="U469" s="211" t="str">
        <f>IF(Outcomes!C469="", "", DATEDIF(Outcomes!C469, 'County Names to hide'!$D$2, "m"))</f>
        <v/>
      </c>
      <c r="V469" s="4"/>
      <c r="W469" s="4"/>
      <c r="X469" s="4"/>
      <c r="Y469" s="4"/>
      <c r="Z469" s="4"/>
      <c r="AA469" s="4"/>
      <c r="AB469" s="4"/>
      <c r="AC469" s="4"/>
      <c r="AD469" s="4"/>
      <c r="AE469" s="4"/>
      <c r="AF469" s="4"/>
      <c r="AG469" s="4"/>
      <c r="AH469" s="4"/>
      <c r="AI469" s="4"/>
      <c r="AJ469" s="4"/>
      <c r="AK469" s="4"/>
      <c r="AL469" s="4"/>
      <c r="AM469" s="4"/>
      <c r="AN469" s="4"/>
      <c r="AO469" s="210" t="str">
        <f t="shared" si="22"/>
        <v/>
      </c>
      <c r="AP469" s="210" t="str">
        <f t="shared" si="23"/>
        <v/>
      </c>
      <c r="AQ469" s="4"/>
      <c r="AR469" s="4"/>
      <c r="AS469" s="4"/>
    </row>
    <row r="470" spans="1:45" x14ac:dyDescent="0.35">
      <c r="A470" s="31"/>
      <c r="B470" s="32"/>
      <c r="C470" s="33"/>
      <c r="D470" s="32"/>
      <c r="E470" s="32"/>
      <c r="F470" s="32"/>
      <c r="G470" s="32"/>
      <c r="H470" s="32"/>
      <c r="I470" s="32"/>
      <c r="J470" s="32"/>
      <c r="K470" s="32"/>
      <c r="L470" s="210" t="str">
        <f t="shared" si="21"/>
        <v>Yes</v>
      </c>
      <c r="M470" s="33"/>
      <c r="N470" s="33"/>
      <c r="O470" s="233" t="str">
        <f>IF(Outcomes!M470="","",IF(AND(Outcomes!M470&lt;='County Names to hide (2)'!$D$2,IF(Outcomes!N470="",'County Names to hide (2)'!$D$2,Outcomes!N470)&gt;='County Names to hide (2)'!$C$2),"Yes","No"))</f>
        <v/>
      </c>
      <c r="P470" s="33"/>
      <c r="Q470" s="33"/>
      <c r="R470" s="33"/>
      <c r="S470" s="33"/>
      <c r="T470" s="206" t="str">
        <f>IF(Outcomes!M470="","",
   IF(AND(Outcomes!N470&lt;&gt;"",Outcomes!N470&lt;'County Names to hide'!$C$2),0,
      ROUND((MIN(IF(Outcomes!N470="", 'County Names to hide'!$D$2, Outcomes!N470),'County Names to hide'!$D$2)-Outcomes!M469)/30,1)))</f>
        <v/>
      </c>
      <c r="U470" s="211" t="str">
        <f>IF(Outcomes!C470="", "", DATEDIF(Outcomes!C470, 'County Names to hide'!$D$2, "m"))</f>
        <v/>
      </c>
      <c r="V470" s="32"/>
      <c r="W470" s="32"/>
      <c r="X470" s="32"/>
      <c r="Y470" s="32"/>
      <c r="Z470" s="32"/>
      <c r="AA470" s="32"/>
      <c r="AB470" s="32"/>
      <c r="AC470" s="32"/>
      <c r="AD470" s="32"/>
      <c r="AE470" s="32"/>
      <c r="AF470" s="32"/>
      <c r="AG470" s="32"/>
      <c r="AH470" s="32"/>
      <c r="AI470" s="32"/>
      <c r="AJ470" s="32"/>
      <c r="AK470" s="32"/>
      <c r="AL470" s="32"/>
      <c r="AM470" s="32"/>
      <c r="AN470" s="32"/>
      <c r="AO470" s="210" t="str">
        <f t="shared" si="22"/>
        <v/>
      </c>
      <c r="AP470" s="210" t="str">
        <f t="shared" si="23"/>
        <v/>
      </c>
      <c r="AQ470" s="32"/>
      <c r="AR470" s="32"/>
      <c r="AS470" s="32"/>
    </row>
    <row r="471" spans="1:45" x14ac:dyDescent="0.35">
      <c r="A471" s="28"/>
      <c r="B471" s="4"/>
      <c r="C471" s="29"/>
      <c r="D471" s="4"/>
      <c r="E471" s="4"/>
      <c r="F471" s="4"/>
      <c r="G471" s="4"/>
      <c r="H471" s="4"/>
      <c r="I471" s="4"/>
      <c r="J471" s="4"/>
      <c r="K471" s="4"/>
      <c r="L471" s="210" t="str">
        <f t="shared" si="21"/>
        <v>Yes</v>
      </c>
      <c r="M471" s="29"/>
      <c r="N471" s="29"/>
      <c r="O471" s="233" t="str">
        <f>IF(Outcomes!M471="","",IF(AND(Outcomes!M471&lt;='County Names to hide (2)'!$D$2,IF(Outcomes!N471="",'County Names to hide (2)'!$D$2,Outcomes!N471)&gt;='County Names to hide (2)'!$C$2),"Yes","No"))</f>
        <v/>
      </c>
      <c r="P471" s="29"/>
      <c r="Q471" s="29"/>
      <c r="R471" s="29"/>
      <c r="S471" s="29"/>
      <c r="T471" s="206" t="str">
        <f>IF(Outcomes!M471="","",
   IF(AND(Outcomes!N471&lt;&gt;"",Outcomes!N471&lt;'County Names to hide'!$C$2),0,
      ROUND((MIN(IF(Outcomes!N471="", 'County Names to hide'!$D$2, Outcomes!N471),'County Names to hide'!$D$2)-Outcomes!M470)/30,1)))</f>
        <v/>
      </c>
      <c r="U471" s="211" t="str">
        <f>IF(Outcomes!C471="", "", DATEDIF(Outcomes!C471, 'County Names to hide'!$D$2, "m"))</f>
        <v/>
      </c>
      <c r="V471" s="4"/>
      <c r="W471" s="4"/>
      <c r="X471" s="4"/>
      <c r="Y471" s="4"/>
      <c r="Z471" s="4"/>
      <c r="AA471" s="4"/>
      <c r="AB471" s="4"/>
      <c r="AC471" s="4"/>
      <c r="AD471" s="4"/>
      <c r="AE471" s="4"/>
      <c r="AF471" s="4"/>
      <c r="AG471" s="4"/>
      <c r="AH471" s="4"/>
      <c r="AI471" s="4"/>
      <c r="AJ471" s="4"/>
      <c r="AK471" s="4"/>
      <c r="AL471" s="4"/>
      <c r="AM471" s="4"/>
      <c r="AN471" s="4"/>
      <c r="AO471" s="210" t="str">
        <f t="shared" si="22"/>
        <v/>
      </c>
      <c r="AP471" s="210" t="str">
        <f t="shared" si="23"/>
        <v/>
      </c>
      <c r="AQ471" s="4"/>
      <c r="AR471" s="4"/>
      <c r="AS471" s="4"/>
    </row>
    <row r="472" spans="1:45" x14ac:dyDescent="0.35">
      <c r="A472" s="31"/>
      <c r="B472" s="32"/>
      <c r="C472" s="33"/>
      <c r="D472" s="32"/>
      <c r="E472" s="32"/>
      <c r="F472" s="32"/>
      <c r="G472" s="32"/>
      <c r="H472" s="32"/>
      <c r="I472" s="32"/>
      <c r="J472" s="32"/>
      <c r="K472" s="32"/>
      <c r="L472" s="210" t="str">
        <f t="shared" si="21"/>
        <v>Yes</v>
      </c>
      <c r="M472" s="33"/>
      <c r="N472" s="33"/>
      <c r="O472" s="233" t="str">
        <f>IF(Outcomes!M472="","",IF(AND(Outcomes!M472&lt;='County Names to hide (2)'!$D$2,IF(Outcomes!N472="",'County Names to hide (2)'!$D$2,Outcomes!N472)&gt;='County Names to hide (2)'!$C$2),"Yes","No"))</f>
        <v/>
      </c>
      <c r="P472" s="33"/>
      <c r="Q472" s="33"/>
      <c r="R472" s="33"/>
      <c r="S472" s="33"/>
      <c r="T472" s="206" t="str">
        <f>IF(Outcomes!M472="","",
   IF(AND(Outcomes!N472&lt;&gt;"",Outcomes!N472&lt;'County Names to hide'!$C$2),0,
      ROUND((MIN(IF(Outcomes!N472="", 'County Names to hide'!$D$2, Outcomes!N472),'County Names to hide'!$D$2)-Outcomes!M471)/30,1)))</f>
        <v/>
      </c>
      <c r="U472" s="211" t="str">
        <f>IF(Outcomes!C472="", "", DATEDIF(Outcomes!C472, 'County Names to hide'!$D$2, "m"))</f>
        <v/>
      </c>
      <c r="V472" s="32"/>
      <c r="W472" s="32"/>
      <c r="X472" s="32"/>
      <c r="Y472" s="32"/>
      <c r="Z472" s="32"/>
      <c r="AA472" s="32"/>
      <c r="AB472" s="32"/>
      <c r="AC472" s="32"/>
      <c r="AD472" s="32"/>
      <c r="AE472" s="32"/>
      <c r="AF472" s="32"/>
      <c r="AG472" s="32"/>
      <c r="AH472" s="32"/>
      <c r="AI472" s="32"/>
      <c r="AJ472" s="32"/>
      <c r="AK472" s="32"/>
      <c r="AL472" s="32"/>
      <c r="AM472" s="32"/>
      <c r="AN472" s="32"/>
      <c r="AO472" s="210" t="str">
        <f t="shared" si="22"/>
        <v/>
      </c>
      <c r="AP472" s="210" t="str">
        <f t="shared" si="23"/>
        <v/>
      </c>
      <c r="AQ472" s="32"/>
      <c r="AR472" s="32"/>
      <c r="AS472" s="32"/>
    </row>
    <row r="473" spans="1:45" x14ac:dyDescent="0.35">
      <c r="A473" s="28"/>
      <c r="B473" s="4"/>
      <c r="C473" s="29"/>
      <c r="D473" s="4"/>
      <c r="E473" s="4"/>
      <c r="F473" s="4"/>
      <c r="G473" s="4"/>
      <c r="H473" s="4"/>
      <c r="I473" s="4"/>
      <c r="J473" s="4"/>
      <c r="K473" s="4"/>
      <c r="L473" s="210" t="str">
        <f t="shared" si="21"/>
        <v>Yes</v>
      </c>
      <c r="M473" s="29"/>
      <c r="N473" s="29"/>
      <c r="O473" s="233" t="str">
        <f>IF(Outcomes!M473="","",IF(AND(Outcomes!M473&lt;='County Names to hide (2)'!$D$2,IF(Outcomes!N473="",'County Names to hide (2)'!$D$2,Outcomes!N473)&gt;='County Names to hide (2)'!$C$2),"Yes","No"))</f>
        <v/>
      </c>
      <c r="P473" s="29"/>
      <c r="Q473" s="29"/>
      <c r="R473" s="29"/>
      <c r="S473" s="29"/>
      <c r="T473" s="206" t="str">
        <f>IF(Outcomes!M473="","",
   IF(AND(Outcomes!N473&lt;&gt;"",Outcomes!N473&lt;'County Names to hide'!$C$2),0,
      ROUND((MIN(IF(Outcomes!N473="", 'County Names to hide'!$D$2, Outcomes!N473),'County Names to hide'!$D$2)-Outcomes!M472)/30,1)))</f>
        <v/>
      </c>
      <c r="U473" s="211" t="str">
        <f>IF(Outcomes!C473="", "", DATEDIF(Outcomes!C473, 'County Names to hide'!$D$2, "m"))</f>
        <v/>
      </c>
      <c r="V473" s="4"/>
      <c r="W473" s="4"/>
      <c r="X473" s="4"/>
      <c r="Y473" s="4"/>
      <c r="Z473" s="4"/>
      <c r="AA473" s="4"/>
      <c r="AB473" s="4"/>
      <c r="AC473" s="4"/>
      <c r="AD473" s="4"/>
      <c r="AE473" s="4"/>
      <c r="AF473" s="4"/>
      <c r="AG473" s="4"/>
      <c r="AH473" s="4"/>
      <c r="AI473" s="4"/>
      <c r="AJ473" s="4"/>
      <c r="AK473" s="4"/>
      <c r="AL473" s="4"/>
      <c r="AM473" s="4"/>
      <c r="AN473" s="4"/>
      <c r="AO473" s="210" t="str">
        <f t="shared" si="22"/>
        <v/>
      </c>
      <c r="AP473" s="210" t="str">
        <f t="shared" si="23"/>
        <v/>
      </c>
      <c r="AQ473" s="4"/>
      <c r="AR473" s="4"/>
      <c r="AS473" s="4"/>
    </row>
    <row r="474" spans="1:45" x14ac:dyDescent="0.35">
      <c r="A474" s="31"/>
      <c r="B474" s="32"/>
      <c r="C474" s="33"/>
      <c r="D474" s="32"/>
      <c r="E474" s="32"/>
      <c r="F474" s="32"/>
      <c r="G474" s="32"/>
      <c r="H474" s="32"/>
      <c r="I474" s="32"/>
      <c r="J474" s="32"/>
      <c r="K474" s="32"/>
      <c r="L474" s="210" t="str">
        <f t="shared" si="21"/>
        <v>Yes</v>
      </c>
      <c r="M474" s="33"/>
      <c r="N474" s="33"/>
      <c r="O474" s="233" t="str">
        <f>IF(Outcomes!M474="","",IF(AND(Outcomes!M474&lt;='County Names to hide (2)'!$D$2,IF(Outcomes!N474="",'County Names to hide (2)'!$D$2,Outcomes!N474)&gt;='County Names to hide (2)'!$C$2),"Yes","No"))</f>
        <v/>
      </c>
      <c r="P474" s="33"/>
      <c r="Q474" s="33"/>
      <c r="R474" s="33"/>
      <c r="S474" s="33"/>
      <c r="T474" s="206" t="str">
        <f>IF(Outcomes!M474="","",
   IF(AND(Outcomes!N474&lt;&gt;"",Outcomes!N474&lt;'County Names to hide'!$C$2),0,
      ROUND((MIN(IF(Outcomes!N474="", 'County Names to hide'!$D$2, Outcomes!N474),'County Names to hide'!$D$2)-Outcomes!M473)/30,1)))</f>
        <v/>
      </c>
      <c r="U474" s="211" t="str">
        <f>IF(Outcomes!C474="", "", DATEDIF(Outcomes!C474, 'County Names to hide'!$D$2, "m"))</f>
        <v/>
      </c>
      <c r="V474" s="32"/>
      <c r="W474" s="32"/>
      <c r="X474" s="32"/>
      <c r="Y474" s="32"/>
      <c r="Z474" s="32"/>
      <c r="AA474" s="32"/>
      <c r="AB474" s="32"/>
      <c r="AC474" s="32"/>
      <c r="AD474" s="32"/>
      <c r="AE474" s="32"/>
      <c r="AF474" s="32"/>
      <c r="AG474" s="32"/>
      <c r="AH474" s="32"/>
      <c r="AI474" s="32"/>
      <c r="AJ474" s="32"/>
      <c r="AK474" s="32"/>
      <c r="AL474" s="32"/>
      <c r="AM474" s="32"/>
      <c r="AN474" s="32"/>
      <c r="AO474" s="210" t="str">
        <f t="shared" si="22"/>
        <v/>
      </c>
      <c r="AP474" s="210" t="str">
        <f t="shared" si="23"/>
        <v/>
      </c>
      <c r="AQ474" s="32"/>
      <c r="AR474" s="32"/>
      <c r="AS474" s="32"/>
    </row>
    <row r="475" spans="1:45" x14ac:dyDescent="0.35">
      <c r="A475" s="28"/>
      <c r="B475" s="4"/>
      <c r="C475" s="29"/>
      <c r="D475" s="4"/>
      <c r="E475" s="4"/>
      <c r="F475" s="4"/>
      <c r="G475" s="4"/>
      <c r="H475" s="4"/>
      <c r="I475" s="4"/>
      <c r="J475" s="4"/>
      <c r="K475" s="4"/>
      <c r="L475" s="210" t="str">
        <f t="shared" si="21"/>
        <v>Yes</v>
      </c>
      <c r="M475" s="29"/>
      <c r="N475" s="29"/>
      <c r="O475" s="233" t="str">
        <f>IF(Outcomes!M475="","",IF(AND(Outcomes!M475&lt;='County Names to hide (2)'!$D$2,IF(Outcomes!N475="",'County Names to hide (2)'!$D$2,Outcomes!N475)&gt;='County Names to hide (2)'!$C$2),"Yes","No"))</f>
        <v/>
      </c>
      <c r="P475" s="29"/>
      <c r="Q475" s="29"/>
      <c r="R475" s="29"/>
      <c r="S475" s="29"/>
      <c r="T475" s="206" t="str">
        <f>IF(Outcomes!M475="","",
   IF(AND(Outcomes!N475&lt;&gt;"",Outcomes!N475&lt;'County Names to hide'!$C$2),0,
      ROUND((MIN(IF(Outcomes!N475="", 'County Names to hide'!$D$2, Outcomes!N475),'County Names to hide'!$D$2)-Outcomes!M474)/30,1)))</f>
        <v/>
      </c>
      <c r="U475" s="211" t="str">
        <f>IF(Outcomes!C475="", "", DATEDIF(Outcomes!C475, 'County Names to hide'!$D$2, "m"))</f>
        <v/>
      </c>
      <c r="V475" s="4"/>
      <c r="W475" s="4"/>
      <c r="X475" s="4"/>
      <c r="Y475" s="4"/>
      <c r="Z475" s="4"/>
      <c r="AA475" s="4"/>
      <c r="AB475" s="4"/>
      <c r="AC475" s="4"/>
      <c r="AD475" s="4"/>
      <c r="AE475" s="4"/>
      <c r="AF475" s="4"/>
      <c r="AG475" s="4"/>
      <c r="AH475" s="4"/>
      <c r="AI475" s="4"/>
      <c r="AJ475" s="4"/>
      <c r="AK475" s="4"/>
      <c r="AL475" s="4"/>
      <c r="AM475" s="4"/>
      <c r="AN475" s="4"/>
      <c r="AO475" s="210" t="str">
        <f t="shared" si="22"/>
        <v/>
      </c>
      <c r="AP475" s="210" t="str">
        <f t="shared" si="23"/>
        <v/>
      </c>
      <c r="AQ475" s="4"/>
      <c r="AR475" s="4"/>
      <c r="AS475" s="4"/>
    </row>
    <row r="476" spans="1:45" x14ac:dyDescent="0.35">
      <c r="A476" s="31"/>
      <c r="B476" s="32"/>
      <c r="C476" s="33"/>
      <c r="D476" s="32"/>
      <c r="E476" s="32"/>
      <c r="F476" s="32"/>
      <c r="G476" s="32"/>
      <c r="H476" s="32"/>
      <c r="I476" s="32"/>
      <c r="J476" s="32"/>
      <c r="K476" s="32"/>
      <c r="L476" s="210" t="str">
        <f t="shared" si="21"/>
        <v>Yes</v>
      </c>
      <c r="M476" s="33"/>
      <c r="N476" s="33"/>
      <c r="O476" s="233" t="str">
        <f>IF(Outcomes!M476="","",IF(AND(Outcomes!M476&lt;='County Names to hide (2)'!$D$2,IF(Outcomes!N476="",'County Names to hide (2)'!$D$2,Outcomes!N476)&gt;='County Names to hide (2)'!$C$2),"Yes","No"))</f>
        <v/>
      </c>
      <c r="P476" s="33"/>
      <c r="Q476" s="33"/>
      <c r="R476" s="33"/>
      <c r="S476" s="33"/>
      <c r="T476" s="206" t="str">
        <f>IF(Outcomes!M476="","",
   IF(AND(Outcomes!N476&lt;&gt;"",Outcomes!N476&lt;'County Names to hide'!$C$2),0,
      ROUND((MIN(IF(Outcomes!N476="", 'County Names to hide'!$D$2, Outcomes!N476),'County Names to hide'!$D$2)-Outcomes!M475)/30,1)))</f>
        <v/>
      </c>
      <c r="U476" s="211" t="str">
        <f>IF(Outcomes!C476="", "", DATEDIF(Outcomes!C476, 'County Names to hide'!$D$2, "m"))</f>
        <v/>
      </c>
      <c r="V476" s="32"/>
      <c r="W476" s="32"/>
      <c r="X476" s="32"/>
      <c r="Y476" s="32"/>
      <c r="Z476" s="32"/>
      <c r="AA476" s="32"/>
      <c r="AB476" s="32"/>
      <c r="AC476" s="32"/>
      <c r="AD476" s="32"/>
      <c r="AE476" s="32"/>
      <c r="AF476" s="32"/>
      <c r="AG476" s="32"/>
      <c r="AH476" s="32"/>
      <c r="AI476" s="32"/>
      <c r="AJ476" s="32"/>
      <c r="AK476" s="32"/>
      <c r="AL476" s="32"/>
      <c r="AM476" s="32"/>
      <c r="AN476" s="32"/>
      <c r="AO476" s="210" t="str">
        <f t="shared" si="22"/>
        <v/>
      </c>
      <c r="AP476" s="210" t="str">
        <f t="shared" si="23"/>
        <v/>
      </c>
      <c r="AQ476" s="32"/>
      <c r="AR476" s="32"/>
      <c r="AS476" s="32"/>
    </row>
    <row r="477" spans="1:45" x14ac:dyDescent="0.35">
      <c r="A477" s="28"/>
      <c r="B477" s="4"/>
      <c r="C477" s="29"/>
      <c r="D477" s="4"/>
      <c r="E477" s="4"/>
      <c r="F477" s="4"/>
      <c r="G477" s="4"/>
      <c r="H477" s="4"/>
      <c r="I477" s="4"/>
      <c r="J477" s="4"/>
      <c r="K477" s="4"/>
      <c r="L477" s="210" t="str">
        <f t="shared" si="21"/>
        <v>Yes</v>
      </c>
      <c r="M477" s="29"/>
      <c r="N477" s="29"/>
      <c r="O477" s="233" t="str">
        <f>IF(Outcomes!M477="","",IF(AND(Outcomes!M477&lt;='County Names to hide (2)'!$D$2,IF(Outcomes!N477="",'County Names to hide (2)'!$D$2,Outcomes!N477)&gt;='County Names to hide (2)'!$C$2),"Yes","No"))</f>
        <v/>
      </c>
      <c r="P477" s="29"/>
      <c r="Q477" s="29"/>
      <c r="R477" s="29"/>
      <c r="S477" s="29"/>
      <c r="T477" s="206" t="str">
        <f>IF(Outcomes!M477="","",
   IF(AND(Outcomes!N477&lt;&gt;"",Outcomes!N477&lt;'County Names to hide'!$C$2),0,
      ROUND((MIN(IF(Outcomes!N477="", 'County Names to hide'!$D$2, Outcomes!N477),'County Names to hide'!$D$2)-Outcomes!M476)/30,1)))</f>
        <v/>
      </c>
      <c r="U477" s="211" t="str">
        <f>IF(Outcomes!C477="", "", DATEDIF(Outcomes!C477, 'County Names to hide'!$D$2, "m"))</f>
        <v/>
      </c>
      <c r="V477" s="4"/>
      <c r="W477" s="4"/>
      <c r="X477" s="4"/>
      <c r="Y477" s="4"/>
      <c r="Z477" s="4"/>
      <c r="AA477" s="4"/>
      <c r="AB477" s="4"/>
      <c r="AC477" s="4"/>
      <c r="AD477" s="4"/>
      <c r="AE477" s="4"/>
      <c r="AF477" s="4"/>
      <c r="AG477" s="4"/>
      <c r="AH477" s="4"/>
      <c r="AI477" s="4"/>
      <c r="AJ477" s="4"/>
      <c r="AK477" s="4"/>
      <c r="AL477" s="4"/>
      <c r="AM477" s="4"/>
      <c r="AN477" s="4"/>
      <c r="AO477" s="210" t="str">
        <f t="shared" si="22"/>
        <v/>
      </c>
      <c r="AP477" s="210" t="str">
        <f t="shared" si="23"/>
        <v/>
      </c>
      <c r="AQ477" s="4"/>
      <c r="AR477" s="4"/>
      <c r="AS477" s="4"/>
    </row>
    <row r="478" spans="1:45" x14ac:dyDescent="0.35">
      <c r="A478" s="31"/>
      <c r="B478" s="32"/>
      <c r="C478" s="33"/>
      <c r="D478" s="32"/>
      <c r="E478" s="32"/>
      <c r="F478" s="32"/>
      <c r="G478" s="32"/>
      <c r="H478" s="32"/>
      <c r="I478" s="32"/>
      <c r="J478" s="32"/>
      <c r="K478" s="32"/>
      <c r="L478" s="210" t="str">
        <f t="shared" si="21"/>
        <v>Yes</v>
      </c>
      <c r="M478" s="33"/>
      <c r="N478" s="33"/>
      <c r="O478" s="233" t="str">
        <f>IF(Outcomes!M478="","",IF(AND(Outcomes!M478&lt;='County Names to hide (2)'!$D$2,IF(Outcomes!N478="",'County Names to hide (2)'!$D$2,Outcomes!N478)&gt;='County Names to hide (2)'!$C$2),"Yes","No"))</f>
        <v/>
      </c>
      <c r="P478" s="33"/>
      <c r="Q478" s="33"/>
      <c r="R478" s="33"/>
      <c r="S478" s="33"/>
      <c r="T478" s="206" t="str">
        <f>IF(Outcomes!M478="","",
   IF(AND(Outcomes!N478&lt;&gt;"",Outcomes!N478&lt;'County Names to hide'!$C$2),0,
      ROUND((MIN(IF(Outcomes!N478="", 'County Names to hide'!$D$2, Outcomes!N478),'County Names to hide'!$D$2)-Outcomes!M477)/30,1)))</f>
        <v/>
      </c>
      <c r="U478" s="211" t="str">
        <f>IF(Outcomes!C478="", "", DATEDIF(Outcomes!C478, 'County Names to hide'!$D$2, "m"))</f>
        <v/>
      </c>
      <c r="V478" s="32"/>
      <c r="W478" s="32"/>
      <c r="X478" s="32"/>
      <c r="Y478" s="32"/>
      <c r="Z478" s="32"/>
      <c r="AA478" s="32"/>
      <c r="AB478" s="32"/>
      <c r="AC478" s="32"/>
      <c r="AD478" s="32"/>
      <c r="AE478" s="32"/>
      <c r="AF478" s="32"/>
      <c r="AG478" s="32"/>
      <c r="AH478" s="32"/>
      <c r="AI478" s="32"/>
      <c r="AJ478" s="32"/>
      <c r="AK478" s="32"/>
      <c r="AL478" s="32"/>
      <c r="AM478" s="32"/>
      <c r="AN478" s="32"/>
      <c r="AO478" s="210" t="str">
        <f t="shared" si="22"/>
        <v/>
      </c>
      <c r="AP478" s="210" t="str">
        <f t="shared" si="23"/>
        <v/>
      </c>
      <c r="AQ478" s="32"/>
      <c r="AR478" s="32"/>
      <c r="AS478" s="32"/>
    </row>
    <row r="479" spans="1:45" x14ac:dyDescent="0.35">
      <c r="A479" s="28"/>
      <c r="B479" s="4"/>
      <c r="C479" s="29"/>
      <c r="D479" s="4"/>
      <c r="E479" s="4"/>
      <c r="F479" s="4"/>
      <c r="G479" s="4"/>
      <c r="H479" s="4"/>
      <c r="I479" s="4"/>
      <c r="J479" s="4"/>
      <c r="K479" s="4"/>
      <c r="L479" s="210" t="str">
        <f t="shared" si="21"/>
        <v>Yes</v>
      </c>
      <c r="M479" s="29"/>
      <c r="N479" s="29"/>
      <c r="O479" s="233" t="str">
        <f>IF(Outcomes!M479="","",IF(AND(Outcomes!M479&lt;='County Names to hide (2)'!$D$2,IF(Outcomes!N479="",'County Names to hide (2)'!$D$2,Outcomes!N479)&gt;='County Names to hide (2)'!$C$2),"Yes","No"))</f>
        <v/>
      </c>
      <c r="P479" s="29"/>
      <c r="Q479" s="29"/>
      <c r="R479" s="29"/>
      <c r="S479" s="29"/>
      <c r="T479" s="206" t="str">
        <f>IF(Outcomes!M479="","",
   IF(AND(Outcomes!N479&lt;&gt;"",Outcomes!N479&lt;'County Names to hide'!$C$2),0,
      ROUND((MIN(IF(Outcomes!N479="", 'County Names to hide'!$D$2, Outcomes!N479),'County Names to hide'!$D$2)-Outcomes!M478)/30,1)))</f>
        <v/>
      </c>
      <c r="U479" s="211" t="str">
        <f>IF(Outcomes!C479="", "", DATEDIF(Outcomes!C479, 'County Names to hide'!$D$2, "m"))</f>
        <v/>
      </c>
      <c r="V479" s="4"/>
      <c r="W479" s="4"/>
      <c r="X479" s="4"/>
      <c r="Y479" s="4"/>
      <c r="Z479" s="4"/>
      <c r="AA479" s="4"/>
      <c r="AB479" s="4"/>
      <c r="AC479" s="4"/>
      <c r="AD479" s="4"/>
      <c r="AE479" s="4"/>
      <c r="AF479" s="4"/>
      <c r="AG479" s="4"/>
      <c r="AH479" s="4"/>
      <c r="AI479" s="4"/>
      <c r="AJ479" s="4"/>
      <c r="AK479" s="4"/>
      <c r="AL479" s="4"/>
      <c r="AM479" s="4"/>
      <c r="AN479" s="4"/>
      <c r="AO479" s="210" t="str">
        <f t="shared" si="22"/>
        <v/>
      </c>
      <c r="AP479" s="210" t="str">
        <f t="shared" si="23"/>
        <v/>
      </c>
      <c r="AQ479" s="4"/>
      <c r="AR479" s="4"/>
      <c r="AS479" s="4"/>
    </row>
    <row r="480" spans="1:45" x14ac:dyDescent="0.35">
      <c r="A480" s="31"/>
      <c r="B480" s="32"/>
      <c r="C480" s="33"/>
      <c r="D480" s="32"/>
      <c r="E480" s="32"/>
      <c r="F480" s="32"/>
      <c r="G480" s="32"/>
      <c r="H480" s="32"/>
      <c r="I480" s="32"/>
      <c r="J480" s="32"/>
      <c r="K480" s="32"/>
      <c r="L480" s="210" t="str">
        <f t="shared" si="21"/>
        <v>Yes</v>
      </c>
      <c r="M480" s="33"/>
      <c r="N480" s="33"/>
      <c r="O480" s="233" t="str">
        <f>IF(Outcomes!M480="","",IF(AND(Outcomes!M480&lt;='County Names to hide (2)'!$D$2,IF(Outcomes!N480="",'County Names to hide (2)'!$D$2,Outcomes!N480)&gt;='County Names to hide (2)'!$C$2),"Yes","No"))</f>
        <v/>
      </c>
      <c r="P480" s="33"/>
      <c r="Q480" s="33"/>
      <c r="R480" s="33"/>
      <c r="S480" s="33"/>
      <c r="T480" s="206" t="str">
        <f>IF(Outcomes!M480="","",
   IF(AND(Outcomes!N480&lt;&gt;"",Outcomes!N480&lt;'County Names to hide'!$C$2),0,
      ROUND((MIN(IF(Outcomes!N480="", 'County Names to hide'!$D$2, Outcomes!N480),'County Names to hide'!$D$2)-Outcomes!M479)/30,1)))</f>
        <v/>
      </c>
      <c r="U480" s="211" t="str">
        <f>IF(Outcomes!C480="", "", DATEDIF(Outcomes!C480, 'County Names to hide'!$D$2, "m"))</f>
        <v/>
      </c>
      <c r="V480" s="32"/>
      <c r="W480" s="32"/>
      <c r="X480" s="32"/>
      <c r="Y480" s="32"/>
      <c r="Z480" s="32"/>
      <c r="AA480" s="32"/>
      <c r="AB480" s="32"/>
      <c r="AC480" s="32"/>
      <c r="AD480" s="32"/>
      <c r="AE480" s="32"/>
      <c r="AF480" s="32"/>
      <c r="AG480" s="32"/>
      <c r="AH480" s="32"/>
      <c r="AI480" s="32"/>
      <c r="AJ480" s="32"/>
      <c r="AK480" s="32"/>
      <c r="AL480" s="32"/>
      <c r="AM480" s="32"/>
      <c r="AN480" s="32"/>
      <c r="AO480" s="210" t="str">
        <f t="shared" si="22"/>
        <v/>
      </c>
      <c r="AP480" s="210" t="str">
        <f t="shared" si="23"/>
        <v/>
      </c>
      <c r="AQ480" s="32"/>
      <c r="AR480" s="32"/>
      <c r="AS480" s="32"/>
    </row>
    <row r="481" spans="1:45" x14ac:dyDescent="0.35">
      <c r="A481" s="28"/>
      <c r="B481" s="4"/>
      <c r="C481" s="29"/>
      <c r="D481" s="4"/>
      <c r="E481" s="4"/>
      <c r="F481" s="4"/>
      <c r="G481" s="4"/>
      <c r="H481" s="4"/>
      <c r="I481" s="4"/>
      <c r="J481" s="4"/>
      <c r="K481" s="4"/>
      <c r="L481" s="210" t="str">
        <f t="shared" si="21"/>
        <v>Yes</v>
      </c>
      <c r="M481" s="29"/>
      <c r="N481" s="29"/>
      <c r="O481" s="233" t="str">
        <f>IF(Outcomes!M481="","",IF(AND(Outcomes!M481&lt;='County Names to hide (2)'!$D$2,IF(Outcomes!N481="",'County Names to hide (2)'!$D$2,Outcomes!N481)&gt;='County Names to hide (2)'!$C$2),"Yes","No"))</f>
        <v/>
      </c>
      <c r="P481" s="29"/>
      <c r="Q481" s="29"/>
      <c r="R481" s="29"/>
      <c r="S481" s="29"/>
      <c r="T481" s="206" t="str">
        <f>IF(Outcomes!M481="","",
   IF(AND(Outcomes!N481&lt;&gt;"",Outcomes!N481&lt;'County Names to hide'!$C$2),0,
      ROUND((MIN(IF(Outcomes!N481="", 'County Names to hide'!$D$2, Outcomes!N481),'County Names to hide'!$D$2)-Outcomes!M480)/30,1)))</f>
        <v/>
      </c>
      <c r="U481" s="211" t="str">
        <f>IF(Outcomes!C481="", "", DATEDIF(Outcomes!C481, 'County Names to hide'!$D$2, "m"))</f>
        <v/>
      </c>
      <c r="V481" s="4"/>
      <c r="W481" s="4"/>
      <c r="X481" s="4"/>
      <c r="Y481" s="4"/>
      <c r="Z481" s="4"/>
      <c r="AA481" s="4"/>
      <c r="AB481" s="4"/>
      <c r="AC481" s="4"/>
      <c r="AD481" s="4"/>
      <c r="AE481" s="4"/>
      <c r="AF481" s="4"/>
      <c r="AG481" s="4"/>
      <c r="AH481" s="4"/>
      <c r="AI481" s="4"/>
      <c r="AJ481" s="4"/>
      <c r="AK481" s="4"/>
      <c r="AL481" s="4"/>
      <c r="AM481" s="4"/>
      <c r="AN481" s="4"/>
      <c r="AO481" s="210" t="str">
        <f t="shared" si="22"/>
        <v/>
      </c>
      <c r="AP481" s="210" t="str">
        <f t="shared" si="23"/>
        <v/>
      </c>
      <c r="AQ481" s="4"/>
      <c r="AR481" s="4"/>
      <c r="AS481" s="4"/>
    </row>
    <row r="482" spans="1:45" x14ac:dyDescent="0.35">
      <c r="A482" s="31"/>
      <c r="B482" s="32"/>
      <c r="C482" s="33"/>
      <c r="D482" s="32"/>
      <c r="E482" s="32"/>
      <c r="F482" s="32"/>
      <c r="G482" s="32"/>
      <c r="H482" s="32"/>
      <c r="I482" s="32"/>
      <c r="J482" s="32"/>
      <c r="K482" s="32"/>
      <c r="L482" s="210" t="str">
        <f t="shared" si="21"/>
        <v>Yes</v>
      </c>
      <c r="M482" s="33"/>
      <c r="N482" s="33"/>
      <c r="O482" s="233" t="str">
        <f>IF(Outcomes!M482="","",IF(AND(Outcomes!M482&lt;='County Names to hide (2)'!$D$2,IF(Outcomes!N482="",'County Names to hide (2)'!$D$2,Outcomes!N482)&gt;='County Names to hide (2)'!$C$2),"Yes","No"))</f>
        <v/>
      </c>
      <c r="P482" s="33"/>
      <c r="Q482" s="33"/>
      <c r="R482" s="33"/>
      <c r="S482" s="33"/>
      <c r="T482" s="206" t="str">
        <f>IF(Outcomes!M482="","",
   IF(AND(Outcomes!N482&lt;&gt;"",Outcomes!N482&lt;'County Names to hide'!$C$2),0,
      ROUND((MIN(IF(Outcomes!N482="", 'County Names to hide'!$D$2, Outcomes!N482),'County Names to hide'!$D$2)-Outcomes!M481)/30,1)))</f>
        <v/>
      </c>
      <c r="U482" s="211" t="str">
        <f>IF(Outcomes!C482="", "", DATEDIF(Outcomes!C482, 'County Names to hide'!$D$2, "m"))</f>
        <v/>
      </c>
      <c r="V482" s="32"/>
      <c r="W482" s="32"/>
      <c r="X482" s="32"/>
      <c r="Y482" s="32"/>
      <c r="Z482" s="32"/>
      <c r="AA482" s="32"/>
      <c r="AB482" s="32"/>
      <c r="AC482" s="32"/>
      <c r="AD482" s="32"/>
      <c r="AE482" s="32"/>
      <c r="AF482" s="32"/>
      <c r="AG482" s="32"/>
      <c r="AH482" s="32"/>
      <c r="AI482" s="32"/>
      <c r="AJ482" s="32"/>
      <c r="AK482" s="32"/>
      <c r="AL482" s="32"/>
      <c r="AM482" s="32"/>
      <c r="AN482" s="32"/>
      <c r="AO482" s="210" t="str">
        <f t="shared" si="22"/>
        <v/>
      </c>
      <c r="AP482" s="210" t="str">
        <f t="shared" si="23"/>
        <v/>
      </c>
      <c r="AQ482" s="32"/>
      <c r="AR482" s="32"/>
      <c r="AS482" s="32"/>
    </row>
    <row r="483" spans="1:45" x14ac:dyDescent="0.35">
      <c r="A483" s="28"/>
      <c r="B483" s="4"/>
      <c r="C483" s="29"/>
      <c r="D483" s="4"/>
      <c r="E483" s="4"/>
      <c r="F483" s="4"/>
      <c r="G483" s="4"/>
      <c r="H483" s="4"/>
      <c r="I483" s="4"/>
      <c r="J483" s="4"/>
      <c r="K483" s="4"/>
      <c r="L483" s="210" t="str">
        <f t="shared" si="21"/>
        <v>Yes</v>
      </c>
      <c r="M483" s="29"/>
      <c r="N483" s="29"/>
      <c r="O483" s="233" t="str">
        <f>IF(Outcomes!M483="","",IF(AND(Outcomes!M483&lt;='County Names to hide (2)'!$D$2,IF(Outcomes!N483="",'County Names to hide (2)'!$D$2,Outcomes!N483)&gt;='County Names to hide (2)'!$C$2),"Yes","No"))</f>
        <v/>
      </c>
      <c r="P483" s="29"/>
      <c r="Q483" s="29"/>
      <c r="R483" s="29"/>
      <c r="S483" s="29"/>
      <c r="T483" s="206" t="str">
        <f>IF(Outcomes!M483="","",
   IF(AND(Outcomes!N483&lt;&gt;"",Outcomes!N483&lt;'County Names to hide'!$C$2),0,
      ROUND((MIN(IF(Outcomes!N483="", 'County Names to hide'!$D$2, Outcomes!N483),'County Names to hide'!$D$2)-Outcomes!M482)/30,1)))</f>
        <v/>
      </c>
      <c r="U483" s="211" t="str">
        <f>IF(Outcomes!C483="", "", DATEDIF(Outcomes!C483, 'County Names to hide'!$D$2, "m"))</f>
        <v/>
      </c>
      <c r="V483" s="4"/>
      <c r="W483" s="4"/>
      <c r="X483" s="4"/>
      <c r="Y483" s="4"/>
      <c r="Z483" s="4"/>
      <c r="AA483" s="4"/>
      <c r="AB483" s="4"/>
      <c r="AC483" s="4"/>
      <c r="AD483" s="4"/>
      <c r="AE483" s="4"/>
      <c r="AF483" s="4"/>
      <c r="AG483" s="4"/>
      <c r="AH483" s="4"/>
      <c r="AI483" s="4"/>
      <c r="AJ483" s="4"/>
      <c r="AK483" s="4"/>
      <c r="AL483" s="4"/>
      <c r="AM483" s="4"/>
      <c r="AN483" s="4"/>
      <c r="AO483" s="210" t="str">
        <f t="shared" si="22"/>
        <v/>
      </c>
      <c r="AP483" s="210" t="str">
        <f t="shared" si="23"/>
        <v/>
      </c>
      <c r="AQ483" s="4"/>
      <c r="AR483" s="4"/>
      <c r="AS483" s="4"/>
    </row>
    <row r="484" spans="1:45" x14ac:dyDescent="0.35">
      <c r="A484" s="31"/>
      <c r="B484" s="32"/>
      <c r="C484" s="33"/>
      <c r="D484" s="32"/>
      <c r="E484" s="32"/>
      <c r="F484" s="32"/>
      <c r="G484" s="32"/>
      <c r="H484" s="32"/>
      <c r="I484" s="32"/>
      <c r="J484" s="32"/>
      <c r="K484" s="32"/>
      <c r="L484" s="210" t="str">
        <f t="shared" si="21"/>
        <v>Yes</v>
      </c>
      <c r="M484" s="33"/>
      <c r="N484" s="33"/>
      <c r="O484" s="233" t="str">
        <f>IF(Outcomes!M484="","",IF(AND(Outcomes!M484&lt;='County Names to hide (2)'!$D$2,IF(Outcomes!N484="",'County Names to hide (2)'!$D$2,Outcomes!N484)&gt;='County Names to hide (2)'!$C$2),"Yes","No"))</f>
        <v/>
      </c>
      <c r="P484" s="33"/>
      <c r="Q484" s="33"/>
      <c r="R484" s="33"/>
      <c r="S484" s="33"/>
      <c r="T484" s="206" t="str">
        <f>IF(Outcomes!M484="","",
   IF(AND(Outcomes!N484&lt;&gt;"",Outcomes!N484&lt;'County Names to hide'!$C$2),0,
      ROUND((MIN(IF(Outcomes!N484="", 'County Names to hide'!$D$2, Outcomes!N484),'County Names to hide'!$D$2)-Outcomes!M483)/30,1)))</f>
        <v/>
      </c>
      <c r="U484" s="211" t="str">
        <f>IF(Outcomes!C484="", "", DATEDIF(Outcomes!C484, 'County Names to hide'!$D$2, "m"))</f>
        <v/>
      </c>
      <c r="V484" s="32"/>
      <c r="W484" s="32"/>
      <c r="X484" s="32"/>
      <c r="Y484" s="32"/>
      <c r="Z484" s="32"/>
      <c r="AA484" s="32"/>
      <c r="AB484" s="32"/>
      <c r="AC484" s="32"/>
      <c r="AD484" s="32"/>
      <c r="AE484" s="32"/>
      <c r="AF484" s="32"/>
      <c r="AG484" s="32"/>
      <c r="AH484" s="32"/>
      <c r="AI484" s="32"/>
      <c r="AJ484" s="32"/>
      <c r="AK484" s="32"/>
      <c r="AL484" s="32"/>
      <c r="AM484" s="32"/>
      <c r="AN484" s="32"/>
      <c r="AO484" s="210" t="str">
        <f t="shared" si="22"/>
        <v/>
      </c>
      <c r="AP484" s="210" t="str">
        <f t="shared" si="23"/>
        <v/>
      </c>
      <c r="AQ484" s="32"/>
      <c r="AR484" s="32"/>
      <c r="AS484" s="32"/>
    </row>
    <row r="485" spans="1:45" x14ac:dyDescent="0.35">
      <c r="A485" s="28"/>
      <c r="B485" s="4"/>
      <c r="C485" s="29"/>
      <c r="D485" s="4"/>
      <c r="E485" s="4"/>
      <c r="F485" s="4"/>
      <c r="G485" s="4"/>
      <c r="H485" s="4"/>
      <c r="I485" s="4"/>
      <c r="J485" s="4"/>
      <c r="K485" s="4"/>
      <c r="L485" s="210" t="str">
        <f t="shared" si="21"/>
        <v>Yes</v>
      </c>
      <c r="M485" s="29"/>
      <c r="N485" s="29"/>
      <c r="O485" s="233" t="str">
        <f>IF(Outcomes!M485="","",IF(AND(Outcomes!M485&lt;='County Names to hide (2)'!$D$2,IF(Outcomes!N485="",'County Names to hide (2)'!$D$2,Outcomes!N485)&gt;='County Names to hide (2)'!$C$2),"Yes","No"))</f>
        <v/>
      </c>
      <c r="P485" s="29"/>
      <c r="Q485" s="29"/>
      <c r="R485" s="29"/>
      <c r="S485" s="29"/>
      <c r="T485" s="206" t="str">
        <f>IF(Outcomes!M485="","",
   IF(AND(Outcomes!N485&lt;&gt;"",Outcomes!N485&lt;'County Names to hide'!$C$2),0,
      ROUND((MIN(IF(Outcomes!N485="", 'County Names to hide'!$D$2, Outcomes!N485),'County Names to hide'!$D$2)-Outcomes!M484)/30,1)))</f>
        <v/>
      </c>
      <c r="U485" s="211" t="str">
        <f>IF(Outcomes!C485="", "", DATEDIF(Outcomes!C485, 'County Names to hide'!$D$2, "m"))</f>
        <v/>
      </c>
      <c r="V485" s="4"/>
      <c r="W485" s="4"/>
      <c r="X485" s="4"/>
      <c r="Y485" s="4"/>
      <c r="Z485" s="4"/>
      <c r="AA485" s="4"/>
      <c r="AB485" s="4"/>
      <c r="AC485" s="4"/>
      <c r="AD485" s="4"/>
      <c r="AE485" s="4"/>
      <c r="AF485" s="4"/>
      <c r="AG485" s="4"/>
      <c r="AH485" s="4"/>
      <c r="AI485" s="4"/>
      <c r="AJ485" s="4"/>
      <c r="AK485" s="4"/>
      <c r="AL485" s="4"/>
      <c r="AM485" s="4"/>
      <c r="AN485" s="4"/>
      <c r="AO485" s="210" t="str">
        <f t="shared" si="22"/>
        <v/>
      </c>
      <c r="AP485" s="210" t="str">
        <f t="shared" si="23"/>
        <v/>
      </c>
      <c r="AQ485" s="4"/>
      <c r="AR485" s="4"/>
      <c r="AS485" s="4"/>
    </row>
    <row r="486" spans="1:45" x14ac:dyDescent="0.35">
      <c r="A486" s="31"/>
      <c r="B486" s="32"/>
      <c r="C486" s="33"/>
      <c r="D486" s="32"/>
      <c r="E486" s="32"/>
      <c r="F486" s="32"/>
      <c r="G486" s="32"/>
      <c r="H486" s="32"/>
      <c r="I486" s="32"/>
      <c r="J486" s="32"/>
      <c r="K486" s="32"/>
      <c r="L486" s="210" t="str">
        <f t="shared" si="21"/>
        <v>Yes</v>
      </c>
      <c r="M486" s="33"/>
      <c r="N486" s="33"/>
      <c r="O486" s="233" t="str">
        <f>IF(Outcomes!M486="","",IF(AND(Outcomes!M486&lt;='County Names to hide (2)'!$D$2,IF(Outcomes!N486="",'County Names to hide (2)'!$D$2,Outcomes!N486)&gt;='County Names to hide (2)'!$C$2),"Yes","No"))</f>
        <v/>
      </c>
      <c r="P486" s="33"/>
      <c r="Q486" s="33"/>
      <c r="R486" s="33"/>
      <c r="S486" s="33"/>
      <c r="T486" s="206" t="str">
        <f>IF(Outcomes!M486="","",
   IF(AND(Outcomes!N486&lt;&gt;"",Outcomes!N486&lt;'County Names to hide'!$C$2),0,
      ROUND((MIN(IF(Outcomes!N486="", 'County Names to hide'!$D$2, Outcomes!N486),'County Names to hide'!$D$2)-Outcomes!M485)/30,1)))</f>
        <v/>
      </c>
      <c r="U486" s="211" t="str">
        <f>IF(Outcomes!C486="", "", DATEDIF(Outcomes!C486, 'County Names to hide'!$D$2, "m"))</f>
        <v/>
      </c>
      <c r="V486" s="32"/>
      <c r="W486" s="32"/>
      <c r="X486" s="32"/>
      <c r="Y486" s="32"/>
      <c r="Z486" s="32"/>
      <c r="AA486" s="32"/>
      <c r="AB486" s="32"/>
      <c r="AC486" s="32"/>
      <c r="AD486" s="32"/>
      <c r="AE486" s="32"/>
      <c r="AF486" s="32"/>
      <c r="AG486" s="32"/>
      <c r="AH486" s="32"/>
      <c r="AI486" s="32"/>
      <c r="AJ486" s="32"/>
      <c r="AK486" s="32"/>
      <c r="AL486" s="32"/>
      <c r="AM486" s="32"/>
      <c r="AN486" s="32"/>
      <c r="AO486" s="210" t="str">
        <f t="shared" si="22"/>
        <v/>
      </c>
      <c r="AP486" s="210" t="str">
        <f t="shared" si="23"/>
        <v/>
      </c>
      <c r="AQ486" s="32"/>
      <c r="AR486" s="32"/>
      <c r="AS486" s="32"/>
    </row>
    <row r="487" spans="1:45" x14ac:dyDescent="0.35">
      <c r="A487" s="28"/>
      <c r="B487" s="4"/>
      <c r="C487" s="29"/>
      <c r="D487" s="4"/>
      <c r="E487" s="4"/>
      <c r="F487" s="4"/>
      <c r="G487" s="4"/>
      <c r="H487" s="4"/>
      <c r="I487" s="4"/>
      <c r="J487" s="4"/>
      <c r="K487" s="4"/>
      <c r="L487" s="210" t="str">
        <f t="shared" si="21"/>
        <v>Yes</v>
      </c>
      <c r="M487" s="29"/>
      <c r="N487" s="29"/>
      <c r="O487" s="233" t="str">
        <f>IF(Outcomes!M487="","",IF(AND(Outcomes!M487&lt;='County Names to hide (2)'!$D$2,IF(Outcomes!N487="",'County Names to hide (2)'!$D$2,Outcomes!N487)&gt;='County Names to hide (2)'!$C$2),"Yes","No"))</f>
        <v/>
      </c>
      <c r="P487" s="29"/>
      <c r="Q487" s="29"/>
      <c r="R487" s="29"/>
      <c r="S487" s="29"/>
      <c r="T487" s="206" t="str">
        <f>IF(Outcomes!M487="","",
   IF(AND(Outcomes!N487&lt;&gt;"",Outcomes!N487&lt;'County Names to hide'!$C$2),0,
      ROUND((MIN(IF(Outcomes!N487="", 'County Names to hide'!$D$2, Outcomes!N487),'County Names to hide'!$D$2)-Outcomes!M486)/30,1)))</f>
        <v/>
      </c>
      <c r="U487" s="211" t="str">
        <f>IF(Outcomes!C487="", "", DATEDIF(Outcomes!C487, 'County Names to hide'!$D$2, "m"))</f>
        <v/>
      </c>
      <c r="V487" s="4"/>
      <c r="W487" s="4"/>
      <c r="X487" s="4"/>
      <c r="Y487" s="4"/>
      <c r="Z487" s="4"/>
      <c r="AA487" s="4"/>
      <c r="AB487" s="4"/>
      <c r="AC487" s="4"/>
      <c r="AD487" s="4"/>
      <c r="AE487" s="4"/>
      <c r="AF487" s="4"/>
      <c r="AG487" s="4"/>
      <c r="AH487" s="4"/>
      <c r="AI487" s="4"/>
      <c r="AJ487" s="4"/>
      <c r="AK487" s="4"/>
      <c r="AL487" s="4"/>
      <c r="AM487" s="4"/>
      <c r="AN487" s="4"/>
      <c r="AO487" s="210" t="str">
        <f t="shared" si="22"/>
        <v/>
      </c>
      <c r="AP487" s="210" t="str">
        <f t="shared" si="23"/>
        <v/>
      </c>
      <c r="AQ487" s="4"/>
      <c r="AR487" s="4"/>
      <c r="AS487" s="4"/>
    </row>
    <row r="488" spans="1:45" x14ac:dyDescent="0.35">
      <c r="A488" s="31"/>
      <c r="B488" s="32"/>
      <c r="C488" s="33"/>
      <c r="D488" s="32"/>
      <c r="E488" s="32"/>
      <c r="F488" s="32"/>
      <c r="G488" s="32"/>
      <c r="H488" s="32"/>
      <c r="I488" s="32"/>
      <c r="J488" s="32"/>
      <c r="K488" s="32"/>
      <c r="L488" s="210" t="str">
        <f t="shared" si="21"/>
        <v>Yes</v>
      </c>
      <c r="M488" s="33"/>
      <c r="N488" s="33"/>
      <c r="O488" s="233" t="str">
        <f>IF(Outcomes!M488="","",IF(AND(Outcomes!M488&lt;='County Names to hide (2)'!$D$2,IF(Outcomes!N488="",'County Names to hide (2)'!$D$2,Outcomes!N488)&gt;='County Names to hide (2)'!$C$2),"Yes","No"))</f>
        <v/>
      </c>
      <c r="P488" s="33"/>
      <c r="Q488" s="33"/>
      <c r="R488" s="33"/>
      <c r="S488" s="33"/>
      <c r="T488" s="206" t="str">
        <f>IF(Outcomes!M488="","",
   IF(AND(Outcomes!N488&lt;&gt;"",Outcomes!N488&lt;'County Names to hide'!$C$2),0,
      ROUND((MIN(IF(Outcomes!N488="", 'County Names to hide'!$D$2, Outcomes!N488),'County Names to hide'!$D$2)-Outcomes!M487)/30,1)))</f>
        <v/>
      </c>
      <c r="U488" s="211" t="str">
        <f>IF(Outcomes!C488="", "", DATEDIF(Outcomes!C488, 'County Names to hide'!$D$2, "m"))</f>
        <v/>
      </c>
      <c r="V488" s="32"/>
      <c r="W488" s="32"/>
      <c r="X488" s="32"/>
      <c r="Y488" s="32"/>
      <c r="Z488" s="32"/>
      <c r="AA488" s="32"/>
      <c r="AB488" s="32"/>
      <c r="AC488" s="32"/>
      <c r="AD488" s="32"/>
      <c r="AE488" s="32"/>
      <c r="AF488" s="32"/>
      <c r="AG488" s="32"/>
      <c r="AH488" s="32"/>
      <c r="AI488" s="32"/>
      <c r="AJ488" s="32"/>
      <c r="AK488" s="32"/>
      <c r="AL488" s="32"/>
      <c r="AM488" s="32"/>
      <c r="AN488" s="32"/>
      <c r="AO488" s="210" t="str">
        <f t="shared" si="22"/>
        <v/>
      </c>
      <c r="AP488" s="210" t="str">
        <f t="shared" si="23"/>
        <v/>
      </c>
      <c r="AQ488" s="32"/>
      <c r="AR488" s="32"/>
      <c r="AS488" s="32"/>
    </row>
    <row r="489" spans="1:45" x14ac:dyDescent="0.35">
      <c r="A489" s="28"/>
      <c r="B489" s="4"/>
      <c r="C489" s="29"/>
      <c r="D489" s="4"/>
      <c r="E489" s="4"/>
      <c r="F489" s="4"/>
      <c r="G489" s="4"/>
      <c r="H489" s="4"/>
      <c r="I489" s="4"/>
      <c r="J489" s="4"/>
      <c r="K489" s="4"/>
      <c r="L489" s="210" t="str">
        <f t="shared" si="21"/>
        <v>Yes</v>
      </c>
      <c r="M489" s="29"/>
      <c r="N489" s="29"/>
      <c r="O489" s="233" t="str">
        <f>IF(Outcomes!M489="","",IF(AND(Outcomes!M489&lt;='County Names to hide (2)'!$D$2,IF(Outcomes!N489="",'County Names to hide (2)'!$D$2,Outcomes!N489)&gt;='County Names to hide (2)'!$C$2),"Yes","No"))</f>
        <v/>
      </c>
      <c r="P489" s="29"/>
      <c r="Q489" s="29"/>
      <c r="R489" s="29"/>
      <c r="S489" s="29"/>
      <c r="T489" s="206" t="str">
        <f>IF(Outcomes!M489="","",
   IF(AND(Outcomes!N489&lt;&gt;"",Outcomes!N489&lt;'County Names to hide'!$C$2),0,
      ROUND((MIN(IF(Outcomes!N489="", 'County Names to hide'!$D$2, Outcomes!N489),'County Names to hide'!$D$2)-Outcomes!M488)/30,1)))</f>
        <v/>
      </c>
      <c r="U489" s="211" t="str">
        <f>IF(Outcomes!C489="", "", DATEDIF(Outcomes!C489, 'County Names to hide'!$D$2, "m"))</f>
        <v/>
      </c>
      <c r="V489" s="4"/>
      <c r="W489" s="4"/>
      <c r="X489" s="4"/>
      <c r="Y489" s="4"/>
      <c r="Z489" s="4"/>
      <c r="AA489" s="4"/>
      <c r="AB489" s="4"/>
      <c r="AC489" s="4"/>
      <c r="AD489" s="4"/>
      <c r="AE489" s="4"/>
      <c r="AF489" s="4"/>
      <c r="AG489" s="4"/>
      <c r="AH489" s="4"/>
      <c r="AI489" s="4"/>
      <c r="AJ489" s="4"/>
      <c r="AK489" s="4"/>
      <c r="AL489" s="4"/>
      <c r="AM489" s="4"/>
      <c r="AN489" s="4"/>
      <c r="AO489" s="210" t="str">
        <f t="shared" si="22"/>
        <v/>
      </c>
      <c r="AP489" s="210" t="str">
        <f t="shared" si="23"/>
        <v/>
      </c>
      <c r="AQ489" s="4"/>
      <c r="AR489" s="4"/>
      <c r="AS489" s="4"/>
    </row>
    <row r="490" spans="1:45" x14ac:dyDescent="0.35">
      <c r="A490" s="31"/>
      <c r="B490" s="32"/>
      <c r="C490" s="33"/>
      <c r="D490" s="32"/>
      <c r="E490" s="32"/>
      <c r="F490" s="32"/>
      <c r="G490" s="32"/>
      <c r="H490" s="32"/>
      <c r="I490" s="32"/>
      <c r="J490" s="32"/>
      <c r="K490" s="32"/>
      <c r="L490" s="210" t="str">
        <f t="shared" si="21"/>
        <v>Yes</v>
      </c>
      <c r="M490" s="33"/>
      <c r="N490" s="33"/>
      <c r="O490" s="233" t="str">
        <f>IF(Outcomes!M490="","",IF(AND(Outcomes!M490&lt;='County Names to hide (2)'!$D$2,IF(Outcomes!N490="",'County Names to hide (2)'!$D$2,Outcomes!N490)&gt;='County Names to hide (2)'!$C$2),"Yes","No"))</f>
        <v/>
      </c>
      <c r="P490" s="33"/>
      <c r="Q490" s="33"/>
      <c r="R490" s="33"/>
      <c r="S490" s="33"/>
      <c r="T490" s="206" t="str">
        <f>IF(Outcomes!M490="","",
   IF(AND(Outcomes!N490&lt;&gt;"",Outcomes!N490&lt;'County Names to hide'!$C$2),0,
      ROUND((MIN(IF(Outcomes!N490="", 'County Names to hide'!$D$2, Outcomes!N490),'County Names to hide'!$D$2)-Outcomes!M489)/30,1)))</f>
        <v/>
      </c>
      <c r="U490" s="211" t="str">
        <f>IF(Outcomes!C490="", "", DATEDIF(Outcomes!C490, 'County Names to hide'!$D$2, "m"))</f>
        <v/>
      </c>
      <c r="V490" s="32"/>
      <c r="W490" s="32"/>
      <c r="X490" s="32"/>
      <c r="Y490" s="32"/>
      <c r="Z490" s="32"/>
      <c r="AA490" s="32"/>
      <c r="AB490" s="32"/>
      <c r="AC490" s="32"/>
      <c r="AD490" s="32"/>
      <c r="AE490" s="32"/>
      <c r="AF490" s="32"/>
      <c r="AG490" s="32"/>
      <c r="AH490" s="32"/>
      <c r="AI490" s="32"/>
      <c r="AJ490" s="32"/>
      <c r="AK490" s="32"/>
      <c r="AL490" s="32"/>
      <c r="AM490" s="32"/>
      <c r="AN490" s="32"/>
      <c r="AO490" s="210" t="str">
        <f t="shared" si="22"/>
        <v/>
      </c>
      <c r="AP490" s="210" t="str">
        <f t="shared" si="23"/>
        <v/>
      </c>
      <c r="AQ490" s="32"/>
      <c r="AR490" s="32"/>
      <c r="AS490" s="32"/>
    </row>
    <row r="491" spans="1:45" x14ac:dyDescent="0.35">
      <c r="A491" s="28"/>
      <c r="B491" s="4"/>
      <c r="C491" s="29"/>
      <c r="D491" s="4"/>
      <c r="E491" s="4"/>
      <c r="F491" s="4"/>
      <c r="G491" s="4"/>
      <c r="H491" s="4"/>
      <c r="I491" s="4"/>
      <c r="J491" s="4"/>
      <c r="K491" s="4"/>
      <c r="L491" s="210" t="str">
        <f t="shared" si="21"/>
        <v>Yes</v>
      </c>
      <c r="M491" s="29"/>
      <c r="N491" s="29"/>
      <c r="O491" s="233" t="str">
        <f>IF(Outcomes!M491="","",IF(AND(Outcomes!M491&lt;='County Names to hide (2)'!$D$2,IF(Outcomes!N491="",'County Names to hide (2)'!$D$2,Outcomes!N491)&gt;='County Names to hide (2)'!$C$2),"Yes","No"))</f>
        <v/>
      </c>
      <c r="P491" s="29"/>
      <c r="Q491" s="29"/>
      <c r="R491" s="29"/>
      <c r="S491" s="29"/>
      <c r="T491" s="206" t="str">
        <f>IF(Outcomes!M491="","",
   IF(AND(Outcomes!N491&lt;&gt;"",Outcomes!N491&lt;'County Names to hide'!$C$2),0,
      ROUND((MIN(IF(Outcomes!N491="", 'County Names to hide'!$D$2, Outcomes!N491),'County Names to hide'!$D$2)-Outcomes!M490)/30,1)))</f>
        <v/>
      </c>
      <c r="U491" s="211" t="str">
        <f>IF(Outcomes!C491="", "", DATEDIF(Outcomes!C491, 'County Names to hide'!$D$2, "m"))</f>
        <v/>
      </c>
      <c r="V491" s="4"/>
      <c r="W491" s="4"/>
      <c r="X491" s="4"/>
      <c r="Y491" s="4"/>
      <c r="Z491" s="4"/>
      <c r="AA491" s="4"/>
      <c r="AB491" s="4"/>
      <c r="AC491" s="4"/>
      <c r="AD491" s="4"/>
      <c r="AE491" s="4"/>
      <c r="AF491" s="4"/>
      <c r="AG491" s="4"/>
      <c r="AH491" s="4"/>
      <c r="AI491" s="4"/>
      <c r="AJ491" s="4"/>
      <c r="AK491" s="4"/>
      <c r="AL491" s="4"/>
      <c r="AM491" s="4"/>
      <c r="AN491" s="4"/>
      <c r="AO491" s="210" t="str">
        <f t="shared" si="22"/>
        <v/>
      </c>
      <c r="AP491" s="210" t="str">
        <f t="shared" si="23"/>
        <v/>
      </c>
      <c r="AQ491" s="4"/>
      <c r="AR491" s="4"/>
      <c r="AS491" s="4"/>
    </row>
    <row r="492" spans="1:45" x14ac:dyDescent="0.35">
      <c r="A492" s="31"/>
      <c r="B492" s="32"/>
      <c r="C492" s="33"/>
      <c r="D492" s="32"/>
      <c r="E492" s="32"/>
      <c r="F492" s="32"/>
      <c r="G492" s="32"/>
      <c r="H492" s="32"/>
      <c r="I492" s="32"/>
      <c r="J492" s="32"/>
      <c r="K492" s="32"/>
      <c r="L492" s="210" t="str">
        <f t="shared" si="21"/>
        <v>Yes</v>
      </c>
      <c r="M492" s="33"/>
      <c r="N492" s="33"/>
      <c r="O492" s="233" t="str">
        <f>IF(Outcomes!M492="","",IF(AND(Outcomes!M492&lt;='County Names to hide (2)'!$D$2,IF(Outcomes!N492="",'County Names to hide (2)'!$D$2,Outcomes!N492)&gt;='County Names to hide (2)'!$C$2),"Yes","No"))</f>
        <v/>
      </c>
      <c r="P492" s="33"/>
      <c r="Q492" s="33"/>
      <c r="R492" s="33"/>
      <c r="S492" s="33"/>
      <c r="T492" s="206" t="str">
        <f>IF(Outcomes!M492="","",
   IF(AND(Outcomes!N492&lt;&gt;"",Outcomes!N492&lt;'County Names to hide'!$C$2),0,
      ROUND((MIN(IF(Outcomes!N492="", 'County Names to hide'!$D$2, Outcomes!N492),'County Names to hide'!$D$2)-Outcomes!M491)/30,1)))</f>
        <v/>
      </c>
      <c r="U492" s="211" t="str">
        <f>IF(Outcomes!C492="", "", DATEDIF(Outcomes!C492, 'County Names to hide'!$D$2, "m"))</f>
        <v/>
      </c>
      <c r="V492" s="32"/>
      <c r="W492" s="32"/>
      <c r="X492" s="32"/>
      <c r="Y492" s="32"/>
      <c r="Z492" s="32"/>
      <c r="AA492" s="32"/>
      <c r="AB492" s="32"/>
      <c r="AC492" s="32"/>
      <c r="AD492" s="32"/>
      <c r="AE492" s="32"/>
      <c r="AF492" s="32"/>
      <c r="AG492" s="32"/>
      <c r="AH492" s="32"/>
      <c r="AI492" s="32"/>
      <c r="AJ492" s="32"/>
      <c r="AK492" s="32"/>
      <c r="AL492" s="32"/>
      <c r="AM492" s="32"/>
      <c r="AN492" s="32"/>
      <c r="AO492" s="210" t="str">
        <f t="shared" si="22"/>
        <v/>
      </c>
      <c r="AP492" s="210" t="str">
        <f t="shared" si="23"/>
        <v/>
      </c>
      <c r="AQ492" s="32"/>
      <c r="AR492" s="32"/>
      <c r="AS492" s="32"/>
    </row>
    <row r="493" spans="1:45" x14ac:dyDescent="0.35">
      <c r="A493" s="28"/>
      <c r="B493" s="4"/>
      <c r="C493" s="29"/>
      <c r="D493" s="4"/>
      <c r="E493" s="4"/>
      <c r="F493" s="4"/>
      <c r="G493" s="4"/>
      <c r="H493" s="4"/>
      <c r="I493" s="4"/>
      <c r="J493" s="4"/>
      <c r="K493" s="4"/>
      <c r="L493" s="210" t="str">
        <f t="shared" si="21"/>
        <v>Yes</v>
      </c>
      <c r="M493" s="29"/>
      <c r="N493" s="29"/>
      <c r="O493" s="233" t="str">
        <f>IF(Outcomes!M493="","",IF(AND(Outcomes!M493&lt;='County Names to hide (2)'!$D$2,IF(Outcomes!N493="",'County Names to hide (2)'!$D$2,Outcomes!N493)&gt;='County Names to hide (2)'!$C$2),"Yes","No"))</f>
        <v/>
      </c>
      <c r="P493" s="29"/>
      <c r="Q493" s="29"/>
      <c r="R493" s="29"/>
      <c r="S493" s="29"/>
      <c r="T493" s="206" t="str">
        <f>IF(Outcomes!M493="","",
   IF(AND(Outcomes!N493&lt;&gt;"",Outcomes!N493&lt;'County Names to hide'!$C$2),0,
      ROUND((MIN(IF(Outcomes!N493="", 'County Names to hide'!$D$2, Outcomes!N493),'County Names to hide'!$D$2)-Outcomes!M492)/30,1)))</f>
        <v/>
      </c>
      <c r="U493" s="211" t="str">
        <f>IF(Outcomes!C493="", "", DATEDIF(Outcomes!C493, 'County Names to hide'!$D$2, "m"))</f>
        <v/>
      </c>
      <c r="V493" s="4"/>
      <c r="W493" s="4"/>
      <c r="X493" s="4"/>
      <c r="Y493" s="4"/>
      <c r="Z493" s="4"/>
      <c r="AA493" s="4"/>
      <c r="AB493" s="4"/>
      <c r="AC493" s="4"/>
      <c r="AD493" s="4"/>
      <c r="AE493" s="4"/>
      <c r="AF493" s="4"/>
      <c r="AG493" s="4"/>
      <c r="AH493" s="4"/>
      <c r="AI493" s="4"/>
      <c r="AJ493" s="4"/>
      <c r="AK493" s="4"/>
      <c r="AL493" s="4"/>
      <c r="AM493" s="4"/>
      <c r="AN493" s="4"/>
      <c r="AO493" s="210" t="str">
        <f t="shared" si="22"/>
        <v/>
      </c>
      <c r="AP493" s="210" t="str">
        <f t="shared" si="23"/>
        <v/>
      </c>
      <c r="AQ493" s="4"/>
      <c r="AR493" s="4"/>
      <c r="AS493" s="4"/>
    </row>
    <row r="494" spans="1:45" x14ac:dyDescent="0.35">
      <c r="A494" s="31"/>
      <c r="B494" s="32"/>
      <c r="C494" s="33"/>
      <c r="D494" s="32"/>
      <c r="E494" s="32"/>
      <c r="F494" s="32"/>
      <c r="G494" s="32"/>
      <c r="H494" s="32"/>
      <c r="I494" s="32"/>
      <c r="J494" s="32"/>
      <c r="K494" s="32"/>
      <c r="L494" s="210" t="str">
        <f t="shared" si="21"/>
        <v>Yes</v>
      </c>
      <c r="M494" s="33"/>
      <c r="N494" s="33"/>
      <c r="O494" s="233" t="str">
        <f>IF(Outcomes!M494="","",IF(AND(Outcomes!M494&lt;='County Names to hide (2)'!$D$2,IF(Outcomes!N494="",'County Names to hide (2)'!$D$2,Outcomes!N494)&gt;='County Names to hide (2)'!$C$2),"Yes","No"))</f>
        <v/>
      </c>
      <c r="P494" s="33"/>
      <c r="Q494" s="33"/>
      <c r="R494" s="33"/>
      <c r="S494" s="33"/>
      <c r="T494" s="206" t="str">
        <f>IF(Outcomes!M494="","",
   IF(AND(Outcomes!N494&lt;&gt;"",Outcomes!N494&lt;'County Names to hide'!$C$2),0,
      ROUND((MIN(IF(Outcomes!N494="", 'County Names to hide'!$D$2, Outcomes!N494),'County Names to hide'!$D$2)-Outcomes!M493)/30,1)))</f>
        <v/>
      </c>
      <c r="U494" s="211" t="str">
        <f>IF(Outcomes!C494="", "", DATEDIF(Outcomes!C494, 'County Names to hide'!$D$2, "m"))</f>
        <v/>
      </c>
      <c r="V494" s="32"/>
      <c r="W494" s="32"/>
      <c r="X494" s="32"/>
      <c r="Y494" s="32"/>
      <c r="Z494" s="32"/>
      <c r="AA494" s="32"/>
      <c r="AB494" s="32"/>
      <c r="AC494" s="32"/>
      <c r="AD494" s="32"/>
      <c r="AE494" s="32"/>
      <c r="AF494" s="32"/>
      <c r="AG494" s="32"/>
      <c r="AH494" s="32"/>
      <c r="AI494" s="32"/>
      <c r="AJ494" s="32"/>
      <c r="AK494" s="32"/>
      <c r="AL494" s="32"/>
      <c r="AM494" s="32"/>
      <c r="AN494" s="32"/>
      <c r="AO494" s="210" t="str">
        <f t="shared" si="22"/>
        <v/>
      </c>
      <c r="AP494" s="210" t="str">
        <f t="shared" si="23"/>
        <v/>
      </c>
      <c r="AQ494" s="32"/>
      <c r="AR494" s="32"/>
      <c r="AS494" s="32"/>
    </row>
    <row r="495" spans="1:45" x14ac:dyDescent="0.35">
      <c r="A495" s="28"/>
      <c r="B495" s="4"/>
      <c r="C495" s="29"/>
      <c r="D495" s="4"/>
      <c r="E495" s="4"/>
      <c r="F495" s="4"/>
      <c r="G495" s="4"/>
      <c r="H495" s="4"/>
      <c r="I495" s="4"/>
      <c r="J495" s="4"/>
      <c r="K495" s="4"/>
      <c r="L495" s="210" t="str">
        <f t="shared" si="21"/>
        <v>Yes</v>
      </c>
      <c r="M495" s="29"/>
      <c r="N495" s="29"/>
      <c r="O495" s="233" t="str">
        <f>IF(Outcomes!M495="","",IF(AND(Outcomes!M495&lt;='County Names to hide (2)'!$D$2,IF(Outcomes!N495="",'County Names to hide (2)'!$D$2,Outcomes!N495)&gt;='County Names to hide (2)'!$C$2),"Yes","No"))</f>
        <v/>
      </c>
      <c r="P495" s="29"/>
      <c r="Q495" s="29"/>
      <c r="R495" s="29"/>
      <c r="S495" s="29"/>
      <c r="T495" s="206" t="str">
        <f>IF(Outcomes!M495="","",
   IF(AND(Outcomes!N495&lt;&gt;"",Outcomes!N495&lt;'County Names to hide'!$C$2),0,
      ROUND((MIN(IF(Outcomes!N495="", 'County Names to hide'!$D$2, Outcomes!N495),'County Names to hide'!$D$2)-Outcomes!M494)/30,1)))</f>
        <v/>
      </c>
      <c r="U495" s="211" t="str">
        <f>IF(Outcomes!C495="", "", DATEDIF(Outcomes!C495, 'County Names to hide'!$D$2, "m"))</f>
        <v/>
      </c>
      <c r="V495" s="4"/>
      <c r="W495" s="4"/>
      <c r="X495" s="4"/>
      <c r="Y495" s="4"/>
      <c r="Z495" s="4"/>
      <c r="AA495" s="4"/>
      <c r="AB495" s="4"/>
      <c r="AC495" s="4"/>
      <c r="AD495" s="4"/>
      <c r="AE495" s="4"/>
      <c r="AF495" s="4"/>
      <c r="AG495" s="4"/>
      <c r="AH495" s="4"/>
      <c r="AI495" s="4"/>
      <c r="AJ495" s="4"/>
      <c r="AK495" s="4"/>
      <c r="AL495" s="4"/>
      <c r="AM495" s="4"/>
      <c r="AN495" s="4"/>
      <c r="AO495" s="210" t="str">
        <f t="shared" si="22"/>
        <v/>
      </c>
      <c r="AP495" s="210" t="str">
        <f t="shared" si="23"/>
        <v/>
      </c>
      <c r="AQ495" s="4"/>
      <c r="AR495" s="4"/>
      <c r="AS495" s="4"/>
    </row>
    <row r="496" spans="1:45" x14ac:dyDescent="0.35">
      <c r="A496" s="31"/>
      <c r="B496" s="32"/>
      <c r="C496" s="33"/>
      <c r="D496" s="32"/>
      <c r="E496" s="32"/>
      <c r="F496" s="32"/>
      <c r="G496" s="32"/>
      <c r="H496" s="32"/>
      <c r="I496" s="32"/>
      <c r="J496" s="32"/>
      <c r="K496" s="32"/>
      <c r="L496" s="210" t="str">
        <f t="shared" si="21"/>
        <v>Yes</v>
      </c>
      <c r="M496" s="33"/>
      <c r="N496" s="33"/>
      <c r="O496" s="233" t="str">
        <f>IF(Outcomes!M496="","",IF(AND(Outcomes!M496&lt;='County Names to hide (2)'!$D$2,IF(Outcomes!N496="",'County Names to hide (2)'!$D$2,Outcomes!N496)&gt;='County Names to hide (2)'!$C$2),"Yes","No"))</f>
        <v/>
      </c>
      <c r="P496" s="33"/>
      <c r="Q496" s="33"/>
      <c r="R496" s="33"/>
      <c r="S496" s="33"/>
      <c r="T496" s="206" t="str">
        <f>IF(Outcomes!M496="","",
   IF(AND(Outcomes!N496&lt;&gt;"",Outcomes!N496&lt;'County Names to hide'!$C$2),0,
      ROUND((MIN(IF(Outcomes!N496="", 'County Names to hide'!$D$2, Outcomes!N496),'County Names to hide'!$D$2)-Outcomes!M495)/30,1)))</f>
        <v/>
      </c>
      <c r="U496" s="211" t="str">
        <f>IF(Outcomes!C496="", "", DATEDIF(Outcomes!C496, 'County Names to hide'!$D$2, "m"))</f>
        <v/>
      </c>
      <c r="V496" s="32"/>
      <c r="W496" s="32"/>
      <c r="X496" s="32"/>
      <c r="Y496" s="32"/>
      <c r="Z496" s="32"/>
      <c r="AA496" s="32"/>
      <c r="AB496" s="32"/>
      <c r="AC496" s="32"/>
      <c r="AD496" s="32"/>
      <c r="AE496" s="32"/>
      <c r="AF496" s="32"/>
      <c r="AG496" s="32"/>
      <c r="AH496" s="32"/>
      <c r="AI496" s="32"/>
      <c r="AJ496" s="32"/>
      <c r="AK496" s="32"/>
      <c r="AL496" s="32"/>
      <c r="AM496" s="32"/>
      <c r="AN496" s="32"/>
      <c r="AO496" s="210" t="str">
        <f t="shared" si="22"/>
        <v/>
      </c>
      <c r="AP496" s="210" t="str">
        <f t="shared" si="23"/>
        <v/>
      </c>
      <c r="AQ496" s="32"/>
      <c r="AR496" s="32"/>
      <c r="AS496" s="32"/>
    </row>
    <row r="497" spans="1:45" x14ac:dyDescent="0.35">
      <c r="A497" s="28"/>
      <c r="B497" s="4"/>
      <c r="C497" s="29"/>
      <c r="D497" s="4"/>
      <c r="E497" s="4"/>
      <c r="F497" s="4"/>
      <c r="G497" s="4"/>
      <c r="H497" s="4"/>
      <c r="I497" s="4"/>
      <c r="J497" s="4"/>
      <c r="K497" s="4"/>
      <c r="L497" s="210" t="str">
        <f t="shared" si="21"/>
        <v>Yes</v>
      </c>
      <c r="M497" s="29"/>
      <c r="N497" s="29"/>
      <c r="O497" s="233" t="str">
        <f>IF(Outcomes!M497="","",IF(AND(Outcomes!M497&lt;='County Names to hide (2)'!$D$2,IF(Outcomes!N497="",'County Names to hide (2)'!$D$2,Outcomes!N497)&gt;='County Names to hide (2)'!$C$2),"Yes","No"))</f>
        <v/>
      </c>
      <c r="P497" s="29"/>
      <c r="Q497" s="29"/>
      <c r="R497" s="29"/>
      <c r="S497" s="29"/>
      <c r="T497" s="206" t="str">
        <f>IF(Outcomes!M497="","",
   IF(AND(Outcomes!N497&lt;&gt;"",Outcomes!N497&lt;'County Names to hide'!$C$2),0,
      ROUND((MIN(IF(Outcomes!N497="", 'County Names to hide'!$D$2, Outcomes!N497),'County Names to hide'!$D$2)-Outcomes!M496)/30,1)))</f>
        <v/>
      </c>
      <c r="U497" s="211" t="str">
        <f>IF(Outcomes!C497="", "", DATEDIF(Outcomes!C497, 'County Names to hide'!$D$2, "m"))</f>
        <v/>
      </c>
      <c r="V497" s="4"/>
      <c r="W497" s="4"/>
      <c r="X497" s="4"/>
      <c r="Y497" s="4"/>
      <c r="Z497" s="4"/>
      <c r="AA497" s="4"/>
      <c r="AB497" s="4"/>
      <c r="AC497" s="4"/>
      <c r="AD497" s="4"/>
      <c r="AE497" s="4"/>
      <c r="AF497" s="4"/>
      <c r="AG497" s="4"/>
      <c r="AH497" s="4"/>
      <c r="AI497" s="4"/>
      <c r="AJ497" s="4"/>
      <c r="AK497" s="4"/>
      <c r="AL497" s="4"/>
      <c r="AM497" s="4"/>
      <c r="AN497" s="4"/>
      <c r="AO497" s="210" t="str">
        <f t="shared" si="22"/>
        <v/>
      </c>
      <c r="AP497" s="210" t="str">
        <f t="shared" si="23"/>
        <v/>
      </c>
      <c r="AQ497" s="4"/>
      <c r="AR497" s="4"/>
      <c r="AS497" s="4"/>
    </row>
    <row r="498" spans="1:45" x14ac:dyDescent="0.35">
      <c r="A498" s="31"/>
      <c r="B498" s="32"/>
      <c r="C498" s="33"/>
      <c r="D498" s="32"/>
      <c r="E498" s="32"/>
      <c r="F498" s="32"/>
      <c r="G498" s="32"/>
      <c r="H498" s="32"/>
      <c r="I498" s="32"/>
      <c r="J498" s="32"/>
      <c r="K498" s="32"/>
      <c r="L498" s="210" t="str">
        <f t="shared" si="21"/>
        <v>Yes</v>
      </c>
      <c r="M498" s="33"/>
      <c r="N498" s="33"/>
      <c r="O498" s="233" t="str">
        <f>IF(Outcomes!M498="","",IF(AND(Outcomes!M498&lt;='County Names to hide (2)'!$D$2,IF(Outcomes!N498="",'County Names to hide (2)'!$D$2,Outcomes!N498)&gt;='County Names to hide (2)'!$C$2),"Yes","No"))</f>
        <v/>
      </c>
      <c r="P498" s="33"/>
      <c r="Q498" s="33"/>
      <c r="R498" s="33"/>
      <c r="S498" s="33"/>
      <c r="T498" s="206" t="str">
        <f>IF(Outcomes!M498="","",
   IF(AND(Outcomes!N498&lt;&gt;"",Outcomes!N498&lt;'County Names to hide'!$C$2),0,
      ROUND((MIN(IF(Outcomes!N498="", 'County Names to hide'!$D$2, Outcomes!N498),'County Names to hide'!$D$2)-Outcomes!M497)/30,1)))</f>
        <v/>
      </c>
      <c r="U498" s="211" t="str">
        <f>IF(Outcomes!C498="", "", DATEDIF(Outcomes!C498, 'County Names to hide'!$D$2, "m"))</f>
        <v/>
      </c>
      <c r="V498" s="32"/>
      <c r="W498" s="32"/>
      <c r="X498" s="32"/>
      <c r="Y498" s="32"/>
      <c r="Z498" s="32"/>
      <c r="AA498" s="32"/>
      <c r="AB498" s="32"/>
      <c r="AC498" s="32"/>
      <c r="AD498" s="32"/>
      <c r="AE498" s="32"/>
      <c r="AF498" s="32"/>
      <c r="AG498" s="32"/>
      <c r="AH498" s="32"/>
      <c r="AI498" s="32"/>
      <c r="AJ498" s="32"/>
      <c r="AK498" s="32"/>
      <c r="AL498" s="32"/>
      <c r="AM498" s="32"/>
      <c r="AN498" s="32"/>
      <c r="AO498" s="210" t="str">
        <f t="shared" si="22"/>
        <v/>
      </c>
      <c r="AP498" s="210" t="str">
        <f t="shared" si="23"/>
        <v/>
      </c>
      <c r="AQ498" s="32"/>
      <c r="AR498" s="32"/>
      <c r="AS498" s="32"/>
    </row>
    <row r="499" spans="1:45" x14ac:dyDescent="0.35">
      <c r="A499" s="28"/>
      <c r="B499" s="4"/>
      <c r="C499" s="29"/>
      <c r="D499" s="4"/>
      <c r="E499" s="4"/>
      <c r="F499" s="4"/>
      <c r="G499" s="4"/>
      <c r="H499" s="4"/>
      <c r="I499" s="4"/>
      <c r="J499" s="4"/>
      <c r="K499" s="4"/>
      <c r="L499" s="210" t="str">
        <f t="shared" si="21"/>
        <v>Yes</v>
      </c>
      <c r="M499" s="29"/>
      <c r="N499" s="29"/>
      <c r="O499" s="233" t="str">
        <f>IF(Outcomes!M499="","",IF(AND(Outcomes!M499&lt;='County Names to hide (2)'!$D$2,IF(Outcomes!N499="",'County Names to hide (2)'!$D$2,Outcomes!N499)&gt;='County Names to hide (2)'!$C$2),"Yes","No"))</f>
        <v/>
      </c>
      <c r="P499" s="29"/>
      <c r="Q499" s="29"/>
      <c r="R499" s="29"/>
      <c r="S499" s="29"/>
      <c r="T499" s="206" t="str">
        <f>IF(Outcomes!M499="","",
   IF(AND(Outcomes!N499&lt;&gt;"",Outcomes!N499&lt;'County Names to hide'!$C$2),0,
      ROUND((MIN(IF(Outcomes!N499="", 'County Names to hide'!$D$2, Outcomes!N499),'County Names to hide'!$D$2)-Outcomes!M498)/30,1)))</f>
        <v/>
      </c>
      <c r="U499" s="211" t="str">
        <f>IF(Outcomes!C499="", "", DATEDIF(Outcomes!C499, 'County Names to hide'!$D$2, "m"))</f>
        <v/>
      </c>
      <c r="V499" s="4"/>
      <c r="W499" s="4"/>
      <c r="X499" s="4"/>
      <c r="Y499" s="4"/>
      <c r="Z499" s="4"/>
      <c r="AA499" s="4"/>
      <c r="AB499" s="4"/>
      <c r="AC499" s="4"/>
      <c r="AD499" s="4"/>
      <c r="AE499" s="4"/>
      <c r="AF499" s="4"/>
      <c r="AG499" s="4"/>
      <c r="AH499" s="4"/>
      <c r="AI499" s="4"/>
      <c r="AJ499" s="4"/>
      <c r="AK499" s="4"/>
      <c r="AL499" s="4"/>
      <c r="AM499" s="4"/>
      <c r="AN499" s="4"/>
      <c r="AO499" s="210" t="str">
        <f t="shared" si="22"/>
        <v/>
      </c>
      <c r="AP499" s="210" t="str">
        <f t="shared" si="23"/>
        <v/>
      </c>
      <c r="AQ499" s="4"/>
      <c r="AR499" s="4"/>
      <c r="AS499" s="4"/>
    </row>
    <row r="500" spans="1:45" x14ac:dyDescent="0.35">
      <c r="A500" s="31"/>
      <c r="B500" s="32"/>
      <c r="C500" s="33"/>
      <c r="D500" s="32"/>
      <c r="E500" s="32"/>
      <c r="F500" s="32"/>
      <c r="G500" s="32"/>
      <c r="H500" s="32"/>
      <c r="I500" s="32"/>
      <c r="J500" s="32"/>
      <c r="K500" s="32"/>
      <c r="L500" s="210" t="str">
        <f t="shared" si="21"/>
        <v>Yes</v>
      </c>
      <c r="M500" s="33"/>
      <c r="N500" s="33"/>
      <c r="O500" s="233" t="str">
        <f>IF(Outcomes!M500="","",IF(AND(Outcomes!M500&lt;='County Names to hide (2)'!$D$2,IF(Outcomes!N500="",'County Names to hide (2)'!$D$2,Outcomes!N500)&gt;='County Names to hide (2)'!$C$2),"Yes","No"))</f>
        <v/>
      </c>
      <c r="P500" s="33"/>
      <c r="Q500" s="33"/>
      <c r="R500" s="33"/>
      <c r="S500" s="33"/>
      <c r="T500" s="206" t="str">
        <f>IF(Outcomes!M500="","",
   IF(AND(Outcomes!N500&lt;&gt;"",Outcomes!N500&lt;'County Names to hide'!$C$2),0,
      ROUND((MIN(IF(Outcomes!N500="", 'County Names to hide'!$D$2, Outcomes!N500),'County Names to hide'!$D$2)-Outcomes!M499)/30,1)))</f>
        <v/>
      </c>
      <c r="U500" s="211" t="str">
        <f>IF(Outcomes!C500="", "", DATEDIF(Outcomes!C500, 'County Names to hide'!$D$2, "m"))</f>
        <v/>
      </c>
      <c r="V500" s="32"/>
      <c r="W500" s="32"/>
      <c r="X500" s="32"/>
      <c r="Y500" s="32"/>
      <c r="Z500" s="32"/>
      <c r="AA500" s="32"/>
      <c r="AB500" s="32"/>
      <c r="AC500" s="32"/>
      <c r="AD500" s="32"/>
      <c r="AE500" s="32"/>
      <c r="AF500" s="32"/>
      <c r="AG500" s="32"/>
      <c r="AH500" s="32"/>
      <c r="AI500" s="32"/>
      <c r="AJ500" s="32"/>
      <c r="AK500" s="32"/>
      <c r="AL500" s="32"/>
      <c r="AM500" s="32"/>
      <c r="AN500" s="32"/>
      <c r="AO500" s="210" t="str">
        <f t="shared" si="22"/>
        <v/>
      </c>
      <c r="AP500" s="210" t="str">
        <f t="shared" si="23"/>
        <v/>
      </c>
      <c r="AQ500" s="32"/>
      <c r="AR500" s="32"/>
      <c r="AS500" s="32"/>
    </row>
    <row r="501" spans="1:45" x14ac:dyDescent="0.35">
      <c r="L501" s="213"/>
    </row>
    <row r="502" spans="1:45" x14ac:dyDescent="0.35">
      <c r="L502" s="213"/>
    </row>
    <row r="503" spans="1:45" x14ac:dyDescent="0.35">
      <c r="L503" s="213"/>
    </row>
    <row r="504" spans="1:45" x14ac:dyDescent="0.35">
      <c r="L504" s="213"/>
    </row>
    <row r="505" spans="1:45" x14ac:dyDescent="0.35">
      <c r="L505" s="213"/>
    </row>
    <row r="506" spans="1:45" x14ac:dyDescent="0.35">
      <c r="L506" s="213"/>
    </row>
    <row r="507" spans="1:45" x14ac:dyDescent="0.35">
      <c r="L507" s="213"/>
    </row>
    <row r="508" spans="1:45" x14ac:dyDescent="0.35">
      <c r="L508" s="213"/>
    </row>
    <row r="509" spans="1:45" x14ac:dyDescent="0.35">
      <c r="L509" s="213"/>
    </row>
    <row r="510" spans="1:45" x14ac:dyDescent="0.35">
      <c r="L510" s="213"/>
    </row>
    <row r="511" spans="1:45" x14ac:dyDescent="0.35">
      <c r="L511" s="213"/>
    </row>
    <row r="512" spans="1:45" x14ac:dyDescent="0.35">
      <c r="L512" s="213"/>
    </row>
    <row r="513" spans="12:12" x14ac:dyDescent="0.35">
      <c r="L513" s="213"/>
    </row>
    <row r="514" spans="12:12" x14ac:dyDescent="0.35">
      <c r="L514" s="213"/>
    </row>
    <row r="515" spans="12:12" x14ac:dyDescent="0.35">
      <c r="L515" s="213"/>
    </row>
    <row r="516" spans="12:12" x14ac:dyDescent="0.35">
      <c r="L516" s="213"/>
    </row>
    <row r="517" spans="12:12" x14ac:dyDescent="0.35">
      <c r="L517" s="213"/>
    </row>
    <row r="518" spans="12:12" x14ac:dyDescent="0.35">
      <c r="L518" s="213"/>
    </row>
    <row r="519" spans="12:12" x14ac:dyDescent="0.35">
      <c r="L519" s="213"/>
    </row>
    <row r="520" spans="12:12" x14ac:dyDescent="0.35">
      <c r="L520" s="213"/>
    </row>
    <row r="521" spans="12:12" x14ac:dyDescent="0.35">
      <c r="L521" s="213"/>
    </row>
    <row r="522" spans="12:12" x14ac:dyDescent="0.35">
      <c r="L522" s="213"/>
    </row>
    <row r="523" spans="12:12" x14ac:dyDescent="0.35">
      <c r="L523" s="213"/>
    </row>
    <row r="524" spans="12:12" x14ac:dyDescent="0.35">
      <c r="L524" s="213"/>
    </row>
    <row r="525" spans="12:12" x14ac:dyDescent="0.35">
      <c r="L525" s="213"/>
    </row>
    <row r="526" spans="12:12" x14ac:dyDescent="0.35">
      <c r="L526" s="213"/>
    </row>
    <row r="527" spans="12:12" x14ac:dyDescent="0.35">
      <c r="L527" s="213"/>
    </row>
    <row r="528" spans="12:12" x14ac:dyDescent="0.35">
      <c r="L528" s="213"/>
    </row>
    <row r="529" spans="12:12" x14ac:dyDescent="0.35">
      <c r="L529" s="213"/>
    </row>
    <row r="530" spans="12:12" x14ac:dyDescent="0.35">
      <c r="L530" s="213"/>
    </row>
    <row r="531" spans="12:12" x14ac:dyDescent="0.35">
      <c r="L531" s="213"/>
    </row>
    <row r="532" spans="12:12" x14ac:dyDescent="0.35">
      <c r="L532" s="213"/>
    </row>
    <row r="533" spans="12:12" x14ac:dyDescent="0.35">
      <c r="L533" s="213"/>
    </row>
    <row r="534" spans="12:12" x14ac:dyDescent="0.35">
      <c r="L534" s="213"/>
    </row>
    <row r="535" spans="12:12" x14ac:dyDescent="0.35">
      <c r="L535" s="213"/>
    </row>
    <row r="536" spans="12:12" x14ac:dyDescent="0.35">
      <c r="L536" s="213"/>
    </row>
    <row r="537" spans="12:12" x14ac:dyDescent="0.35">
      <c r="L537" s="213"/>
    </row>
    <row r="538" spans="12:12" x14ac:dyDescent="0.35">
      <c r="L538" s="213"/>
    </row>
    <row r="539" spans="12:12" x14ac:dyDescent="0.35">
      <c r="L539" s="213"/>
    </row>
    <row r="540" spans="12:12" x14ac:dyDescent="0.35">
      <c r="L540" s="213"/>
    </row>
    <row r="541" spans="12:12" x14ac:dyDescent="0.35">
      <c r="L541" s="213"/>
    </row>
    <row r="542" spans="12:12" x14ac:dyDescent="0.35">
      <c r="L542" s="213"/>
    </row>
    <row r="543" spans="12:12" x14ac:dyDescent="0.35">
      <c r="L543" s="213"/>
    </row>
    <row r="544" spans="12:12" x14ac:dyDescent="0.35">
      <c r="L544" s="213"/>
    </row>
    <row r="545" spans="12:12" x14ac:dyDescent="0.35">
      <c r="L545" s="213"/>
    </row>
    <row r="546" spans="12:12" x14ac:dyDescent="0.35">
      <c r="L546" s="213"/>
    </row>
    <row r="547" spans="12:12" x14ac:dyDescent="0.35">
      <c r="L547" s="213"/>
    </row>
    <row r="548" spans="12:12" x14ac:dyDescent="0.35">
      <c r="L548" s="213"/>
    </row>
    <row r="549" spans="12:12" x14ac:dyDescent="0.35">
      <c r="L549" s="213"/>
    </row>
    <row r="550" spans="12:12" x14ac:dyDescent="0.35">
      <c r="L550" s="213"/>
    </row>
    <row r="551" spans="12:12" x14ac:dyDescent="0.35">
      <c r="L551" s="213"/>
    </row>
    <row r="552" spans="12:12" x14ac:dyDescent="0.35">
      <c r="L552" s="213"/>
    </row>
    <row r="553" spans="12:12" x14ac:dyDescent="0.35">
      <c r="L553" s="213"/>
    </row>
    <row r="554" spans="12:12" x14ac:dyDescent="0.35">
      <c r="L554" s="213"/>
    </row>
    <row r="555" spans="12:12" x14ac:dyDescent="0.35">
      <c r="L555" s="213"/>
    </row>
    <row r="556" spans="12:12" x14ac:dyDescent="0.35">
      <c r="L556" s="213"/>
    </row>
    <row r="557" spans="12:12" x14ac:dyDescent="0.35">
      <c r="L557" s="213"/>
    </row>
    <row r="558" spans="12:12" x14ac:dyDescent="0.35">
      <c r="L558" s="213"/>
    </row>
    <row r="559" spans="12:12" x14ac:dyDescent="0.35">
      <c r="L559" s="213"/>
    </row>
    <row r="560" spans="12:12" x14ac:dyDescent="0.35">
      <c r="L560" s="213"/>
    </row>
    <row r="561" spans="12:12" x14ac:dyDescent="0.35">
      <c r="L561" s="213"/>
    </row>
    <row r="562" spans="12:12" x14ac:dyDescent="0.35">
      <c r="L562" s="213"/>
    </row>
    <row r="563" spans="12:12" x14ac:dyDescent="0.35">
      <c r="L563" s="213"/>
    </row>
    <row r="564" spans="12:12" x14ac:dyDescent="0.35">
      <c r="L564" s="213"/>
    </row>
    <row r="565" spans="12:12" x14ac:dyDescent="0.35">
      <c r="L565" s="213"/>
    </row>
    <row r="566" spans="12:12" x14ac:dyDescent="0.35">
      <c r="L566" s="213"/>
    </row>
    <row r="567" spans="12:12" x14ac:dyDescent="0.35">
      <c r="L567" s="213"/>
    </row>
    <row r="568" spans="12:12" x14ac:dyDescent="0.35">
      <c r="L568" s="213"/>
    </row>
    <row r="569" spans="12:12" x14ac:dyDescent="0.35">
      <c r="L569" s="213"/>
    </row>
    <row r="570" spans="12:12" x14ac:dyDescent="0.35">
      <c r="L570" s="213"/>
    </row>
    <row r="571" spans="12:12" x14ac:dyDescent="0.35">
      <c r="L571" s="213"/>
    </row>
    <row r="572" spans="12:12" x14ac:dyDescent="0.35">
      <c r="L572" s="213"/>
    </row>
    <row r="573" spans="12:12" x14ac:dyDescent="0.35">
      <c r="L573" s="213"/>
    </row>
    <row r="574" spans="12:12" x14ac:dyDescent="0.35">
      <c r="L574" s="213"/>
    </row>
    <row r="575" spans="12:12" x14ac:dyDescent="0.35">
      <c r="L575" s="213"/>
    </row>
    <row r="576" spans="12:12" x14ac:dyDescent="0.35">
      <c r="L576" s="213"/>
    </row>
    <row r="577" spans="12:12" x14ac:dyDescent="0.35">
      <c r="L577" s="213"/>
    </row>
    <row r="578" spans="12:12" x14ac:dyDescent="0.35">
      <c r="L578" s="213"/>
    </row>
    <row r="579" spans="12:12" x14ac:dyDescent="0.35">
      <c r="L579" s="213"/>
    </row>
    <row r="580" spans="12:12" x14ac:dyDescent="0.35">
      <c r="L580" s="213"/>
    </row>
    <row r="581" spans="12:12" x14ac:dyDescent="0.35">
      <c r="L581" s="213"/>
    </row>
    <row r="582" spans="12:12" x14ac:dyDescent="0.35">
      <c r="L582" s="213"/>
    </row>
    <row r="583" spans="12:12" x14ac:dyDescent="0.35">
      <c r="L583" s="213"/>
    </row>
    <row r="584" spans="12:12" x14ac:dyDescent="0.35">
      <c r="L584" s="213"/>
    </row>
    <row r="585" spans="12:12" x14ac:dyDescent="0.35">
      <c r="L585" s="213"/>
    </row>
    <row r="586" spans="12:12" x14ac:dyDescent="0.35">
      <c r="L586" s="213"/>
    </row>
    <row r="587" spans="12:12" x14ac:dyDescent="0.35">
      <c r="L587" s="213"/>
    </row>
    <row r="588" spans="12:12" x14ac:dyDescent="0.35">
      <c r="L588" s="213"/>
    </row>
    <row r="589" spans="12:12" x14ac:dyDescent="0.35">
      <c r="L589" s="213"/>
    </row>
    <row r="590" spans="12:12" x14ac:dyDescent="0.35">
      <c r="L590" s="213"/>
    </row>
    <row r="591" spans="12:12" x14ac:dyDescent="0.35">
      <c r="L591" s="213"/>
    </row>
    <row r="592" spans="12:12" x14ac:dyDescent="0.35">
      <c r="L592" s="213"/>
    </row>
    <row r="593" spans="12:12" x14ac:dyDescent="0.35">
      <c r="L593" s="213"/>
    </row>
    <row r="594" spans="12:12" x14ac:dyDescent="0.35">
      <c r="L594" s="213"/>
    </row>
    <row r="595" spans="12:12" x14ac:dyDescent="0.35">
      <c r="L595" s="213"/>
    </row>
    <row r="596" spans="12:12" x14ac:dyDescent="0.35">
      <c r="L596" s="213"/>
    </row>
    <row r="597" spans="12:12" x14ac:dyDescent="0.35">
      <c r="L597" s="213"/>
    </row>
    <row r="598" spans="12:12" x14ac:dyDescent="0.35">
      <c r="L598" s="213"/>
    </row>
    <row r="599" spans="12:12" x14ac:dyDescent="0.35">
      <c r="L599" s="213"/>
    </row>
    <row r="600" spans="12:12" x14ac:dyDescent="0.35">
      <c r="L600" s="213"/>
    </row>
    <row r="601" spans="12:12" x14ac:dyDescent="0.35">
      <c r="L601" s="213"/>
    </row>
    <row r="602" spans="12:12" x14ac:dyDescent="0.35">
      <c r="L602" s="213"/>
    </row>
    <row r="603" spans="12:12" x14ac:dyDescent="0.35">
      <c r="L603" s="213"/>
    </row>
    <row r="604" spans="12:12" x14ac:dyDescent="0.35">
      <c r="L604" s="213"/>
    </row>
    <row r="605" spans="12:12" x14ac:dyDescent="0.35">
      <c r="L605" s="213"/>
    </row>
    <row r="606" spans="12:12" x14ac:dyDescent="0.35">
      <c r="L606" s="213"/>
    </row>
    <row r="607" spans="12:12" x14ac:dyDescent="0.35">
      <c r="L607" s="213"/>
    </row>
    <row r="608" spans="12:12" x14ac:dyDescent="0.35">
      <c r="L608" s="213"/>
    </row>
    <row r="609" spans="12:12" x14ac:dyDescent="0.35">
      <c r="L609" s="213"/>
    </row>
    <row r="610" spans="12:12" x14ac:dyDescent="0.35">
      <c r="L610" s="213"/>
    </row>
    <row r="611" spans="12:12" x14ac:dyDescent="0.35">
      <c r="L611" s="213"/>
    </row>
    <row r="612" spans="12:12" x14ac:dyDescent="0.35">
      <c r="L612" s="213"/>
    </row>
    <row r="613" spans="12:12" x14ac:dyDescent="0.35">
      <c r="L613" s="213"/>
    </row>
    <row r="614" spans="12:12" x14ac:dyDescent="0.35">
      <c r="L614" s="213"/>
    </row>
    <row r="615" spans="12:12" x14ac:dyDescent="0.35">
      <c r="L615" s="213"/>
    </row>
    <row r="616" spans="12:12" x14ac:dyDescent="0.35">
      <c r="L616" s="213"/>
    </row>
    <row r="617" spans="12:12" x14ac:dyDescent="0.35">
      <c r="L617" s="213"/>
    </row>
    <row r="618" spans="12:12" x14ac:dyDescent="0.35">
      <c r="L618" s="213"/>
    </row>
    <row r="619" spans="12:12" x14ac:dyDescent="0.35">
      <c r="L619" s="213"/>
    </row>
    <row r="620" spans="12:12" x14ac:dyDescent="0.35">
      <c r="L620" s="213"/>
    </row>
    <row r="621" spans="12:12" x14ac:dyDescent="0.35">
      <c r="L621" s="213"/>
    </row>
    <row r="622" spans="12:12" x14ac:dyDescent="0.35">
      <c r="L622" s="213"/>
    </row>
    <row r="623" spans="12:12" x14ac:dyDescent="0.35">
      <c r="L623" s="213"/>
    </row>
    <row r="624" spans="12:12" x14ac:dyDescent="0.35">
      <c r="L624" s="213"/>
    </row>
    <row r="625" spans="12:12" x14ac:dyDescent="0.35">
      <c r="L625" s="213"/>
    </row>
    <row r="626" spans="12:12" x14ac:dyDescent="0.35">
      <c r="L626" s="213"/>
    </row>
    <row r="627" spans="12:12" x14ac:dyDescent="0.35">
      <c r="L627" s="213"/>
    </row>
    <row r="628" spans="12:12" x14ac:dyDescent="0.35">
      <c r="L628" s="213"/>
    </row>
    <row r="629" spans="12:12" x14ac:dyDescent="0.35">
      <c r="L629" s="213"/>
    </row>
    <row r="630" spans="12:12" x14ac:dyDescent="0.35">
      <c r="L630" s="213"/>
    </row>
    <row r="631" spans="12:12" x14ac:dyDescent="0.35">
      <c r="L631" s="213"/>
    </row>
    <row r="632" spans="12:12" x14ac:dyDescent="0.35">
      <c r="L632" s="213"/>
    </row>
    <row r="633" spans="12:12" x14ac:dyDescent="0.35">
      <c r="L633" s="213"/>
    </row>
    <row r="634" spans="12:12" x14ac:dyDescent="0.35">
      <c r="L634" s="213"/>
    </row>
    <row r="635" spans="12:12" x14ac:dyDescent="0.35">
      <c r="L635" s="213"/>
    </row>
    <row r="636" spans="12:12" x14ac:dyDescent="0.35">
      <c r="L636" s="213"/>
    </row>
    <row r="637" spans="12:12" x14ac:dyDescent="0.35">
      <c r="L637" s="213"/>
    </row>
    <row r="638" spans="12:12" x14ac:dyDescent="0.35">
      <c r="L638" s="213"/>
    </row>
    <row r="639" spans="12:12" x14ac:dyDescent="0.35">
      <c r="L639" s="213"/>
    </row>
    <row r="640" spans="12:12" x14ac:dyDescent="0.35">
      <c r="L640" s="213"/>
    </row>
    <row r="641" spans="12:12" x14ac:dyDescent="0.35">
      <c r="L641" s="213"/>
    </row>
    <row r="642" spans="12:12" x14ac:dyDescent="0.35">
      <c r="L642" s="213"/>
    </row>
    <row r="643" spans="12:12" x14ac:dyDescent="0.35">
      <c r="L643" s="213"/>
    </row>
    <row r="644" spans="12:12" x14ac:dyDescent="0.35">
      <c r="L644" s="213"/>
    </row>
    <row r="645" spans="12:12" x14ac:dyDescent="0.35">
      <c r="L645" s="213"/>
    </row>
    <row r="646" spans="12:12" x14ac:dyDescent="0.35">
      <c r="L646" s="213"/>
    </row>
    <row r="647" spans="12:12" x14ac:dyDescent="0.35">
      <c r="L647" s="213"/>
    </row>
    <row r="648" spans="12:12" x14ac:dyDescent="0.35">
      <c r="L648" s="213"/>
    </row>
    <row r="649" spans="12:12" x14ac:dyDescent="0.35">
      <c r="L649" s="213"/>
    </row>
    <row r="650" spans="12:12" x14ac:dyDescent="0.35">
      <c r="L650" s="213"/>
    </row>
    <row r="651" spans="12:12" x14ac:dyDescent="0.35">
      <c r="L651" s="213"/>
    </row>
    <row r="652" spans="12:12" x14ac:dyDescent="0.35">
      <c r="L652" s="213"/>
    </row>
    <row r="653" spans="12:12" x14ac:dyDescent="0.35">
      <c r="L653" s="213"/>
    </row>
    <row r="654" spans="12:12" x14ac:dyDescent="0.35">
      <c r="L654" s="213"/>
    </row>
    <row r="655" spans="12:12" x14ac:dyDescent="0.35">
      <c r="L655" s="213"/>
    </row>
    <row r="656" spans="12:12" x14ac:dyDescent="0.35">
      <c r="L656" s="213"/>
    </row>
    <row r="657" spans="12:12" x14ac:dyDescent="0.35">
      <c r="L657" s="213"/>
    </row>
    <row r="658" spans="12:12" x14ac:dyDescent="0.35">
      <c r="L658" s="213"/>
    </row>
    <row r="659" spans="12:12" x14ac:dyDescent="0.35">
      <c r="L659" s="213"/>
    </row>
    <row r="660" spans="12:12" x14ac:dyDescent="0.35">
      <c r="L660" s="213"/>
    </row>
    <row r="661" spans="12:12" x14ac:dyDescent="0.35">
      <c r="L661" s="213"/>
    </row>
    <row r="662" spans="12:12" x14ac:dyDescent="0.35">
      <c r="L662" s="213"/>
    </row>
    <row r="663" spans="12:12" x14ac:dyDescent="0.35">
      <c r="L663" s="213"/>
    </row>
    <row r="664" spans="12:12" x14ac:dyDescent="0.35">
      <c r="L664" s="213"/>
    </row>
    <row r="665" spans="12:12" x14ac:dyDescent="0.35">
      <c r="L665" s="213"/>
    </row>
    <row r="666" spans="12:12" x14ac:dyDescent="0.35">
      <c r="L666" s="213"/>
    </row>
    <row r="667" spans="12:12" x14ac:dyDescent="0.35">
      <c r="L667" s="213"/>
    </row>
    <row r="668" spans="12:12" x14ac:dyDescent="0.35">
      <c r="L668" s="213"/>
    </row>
    <row r="669" spans="12:12" x14ac:dyDescent="0.35">
      <c r="L669" s="213"/>
    </row>
    <row r="670" spans="12:12" x14ac:dyDescent="0.35">
      <c r="L670" s="213"/>
    </row>
    <row r="671" spans="12:12" x14ac:dyDescent="0.35">
      <c r="L671" s="213"/>
    </row>
    <row r="672" spans="12:12" x14ac:dyDescent="0.35">
      <c r="L672" s="213"/>
    </row>
    <row r="673" spans="12:12" x14ac:dyDescent="0.35">
      <c r="L673" s="213"/>
    </row>
    <row r="674" spans="12:12" x14ac:dyDescent="0.35">
      <c r="L674" s="213"/>
    </row>
    <row r="675" spans="12:12" x14ac:dyDescent="0.35">
      <c r="L675" s="213"/>
    </row>
    <row r="676" spans="12:12" x14ac:dyDescent="0.35">
      <c r="L676" s="213"/>
    </row>
    <row r="677" spans="12:12" x14ac:dyDescent="0.35">
      <c r="L677" s="213"/>
    </row>
    <row r="678" spans="12:12" x14ac:dyDescent="0.35">
      <c r="L678" s="213"/>
    </row>
    <row r="679" spans="12:12" x14ac:dyDescent="0.35">
      <c r="L679" s="213"/>
    </row>
    <row r="680" spans="12:12" x14ac:dyDescent="0.35">
      <c r="L680" s="213"/>
    </row>
    <row r="681" spans="12:12" x14ac:dyDescent="0.35">
      <c r="L681" s="213"/>
    </row>
    <row r="682" spans="12:12" x14ac:dyDescent="0.35">
      <c r="L682" s="213"/>
    </row>
    <row r="683" spans="12:12" x14ac:dyDescent="0.35">
      <c r="L683" s="213"/>
    </row>
    <row r="684" spans="12:12" x14ac:dyDescent="0.35">
      <c r="L684" s="213"/>
    </row>
    <row r="685" spans="12:12" x14ac:dyDescent="0.35">
      <c r="L685" s="213"/>
    </row>
    <row r="686" spans="12:12" x14ac:dyDescent="0.35">
      <c r="L686" s="213"/>
    </row>
    <row r="687" spans="12:12" x14ac:dyDescent="0.35">
      <c r="L687" s="213"/>
    </row>
    <row r="688" spans="12:12" x14ac:dyDescent="0.35">
      <c r="L688" s="213"/>
    </row>
    <row r="689" spans="12:12" x14ac:dyDescent="0.35">
      <c r="L689" s="213"/>
    </row>
    <row r="690" spans="12:12" x14ac:dyDescent="0.35">
      <c r="L690" s="213"/>
    </row>
    <row r="691" spans="12:12" x14ac:dyDescent="0.35">
      <c r="L691" s="213"/>
    </row>
    <row r="692" spans="12:12" x14ac:dyDescent="0.35">
      <c r="L692" s="213"/>
    </row>
    <row r="693" spans="12:12" x14ac:dyDescent="0.35">
      <c r="L693" s="213"/>
    </row>
    <row r="694" spans="12:12" x14ac:dyDescent="0.35">
      <c r="L694" s="213"/>
    </row>
    <row r="695" spans="12:12" x14ac:dyDescent="0.35">
      <c r="L695" s="213"/>
    </row>
    <row r="696" spans="12:12" x14ac:dyDescent="0.35">
      <c r="L696" s="213"/>
    </row>
    <row r="697" spans="12:12" x14ac:dyDescent="0.35">
      <c r="L697" s="213"/>
    </row>
    <row r="698" spans="12:12" x14ac:dyDescent="0.35">
      <c r="L698" s="213"/>
    </row>
    <row r="699" spans="12:12" x14ac:dyDescent="0.35">
      <c r="L699" s="213"/>
    </row>
    <row r="700" spans="12:12" x14ac:dyDescent="0.35">
      <c r="L700" s="213"/>
    </row>
    <row r="701" spans="12:12" x14ac:dyDescent="0.35">
      <c r="L701" s="213"/>
    </row>
    <row r="702" spans="12:12" x14ac:dyDescent="0.35">
      <c r="L702" s="213"/>
    </row>
    <row r="703" spans="12:12" x14ac:dyDescent="0.35">
      <c r="L703" s="213"/>
    </row>
    <row r="704" spans="12:12" x14ac:dyDescent="0.35">
      <c r="L704" s="213"/>
    </row>
    <row r="705" spans="12:12" x14ac:dyDescent="0.35">
      <c r="L705" s="213"/>
    </row>
    <row r="706" spans="12:12" x14ac:dyDescent="0.35">
      <c r="L706" s="213"/>
    </row>
    <row r="707" spans="12:12" x14ac:dyDescent="0.35">
      <c r="L707" s="213"/>
    </row>
    <row r="708" spans="12:12" x14ac:dyDescent="0.35">
      <c r="L708" s="213"/>
    </row>
    <row r="709" spans="12:12" x14ac:dyDescent="0.35">
      <c r="L709" s="213"/>
    </row>
    <row r="710" spans="12:12" x14ac:dyDescent="0.35">
      <c r="L710" s="213"/>
    </row>
    <row r="711" spans="12:12" x14ac:dyDescent="0.35">
      <c r="L711" s="213"/>
    </row>
    <row r="712" spans="12:12" x14ac:dyDescent="0.35">
      <c r="L712" s="213"/>
    </row>
    <row r="713" spans="12:12" x14ac:dyDescent="0.35">
      <c r="L713" s="213"/>
    </row>
    <row r="714" spans="12:12" x14ac:dyDescent="0.35">
      <c r="L714" s="213"/>
    </row>
    <row r="715" spans="12:12" x14ac:dyDescent="0.35">
      <c r="L715" s="213"/>
    </row>
    <row r="716" spans="12:12" x14ac:dyDescent="0.35">
      <c r="L716" s="213"/>
    </row>
    <row r="717" spans="12:12" x14ac:dyDescent="0.35">
      <c r="L717" s="213"/>
    </row>
    <row r="718" spans="12:12" x14ac:dyDescent="0.35">
      <c r="L718" s="213"/>
    </row>
    <row r="719" spans="12:12" x14ac:dyDescent="0.35">
      <c r="L719" s="213"/>
    </row>
    <row r="720" spans="12:12" x14ac:dyDescent="0.35">
      <c r="L720" s="213"/>
    </row>
    <row r="721" spans="12:12" x14ac:dyDescent="0.35">
      <c r="L721" s="213"/>
    </row>
    <row r="722" spans="12:12" x14ac:dyDescent="0.35">
      <c r="L722" s="213"/>
    </row>
    <row r="723" spans="12:12" x14ac:dyDescent="0.35">
      <c r="L723" s="213"/>
    </row>
    <row r="724" spans="12:12" x14ac:dyDescent="0.35">
      <c r="L724" s="213"/>
    </row>
    <row r="725" spans="12:12" x14ac:dyDescent="0.35">
      <c r="L725" s="213"/>
    </row>
    <row r="726" spans="12:12" x14ac:dyDescent="0.35">
      <c r="L726" s="213"/>
    </row>
    <row r="727" spans="12:12" x14ac:dyDescent="0.35">
      <c r="L727" s="213"/>
    </row>
    <row r="728" spans="12:12" x14ac:dyDescent="0.35">
      <c r="L728" s="213"/>
    </row>
    <row r="729" spans="12:12" x14ac:dyDescent="0.35">
      <c r="L729" s="213"/>
    </row>
    <row r="730" spans="12:12" x14ac:dyDescent="0.35">
      <c r="L730" s="213"/>
    </row>
    <row r="731" spans="12:12" x14ac:dyDescent="0.35">
      <c r="L731" s="213"/>
    </row>
    <row r="732" spans="12:12" x14ac:dyDescent="0.35">
      <c r="L732" s="213"/>
    </row>
    <row r="733" spans="12:12" x14ac:dyDescent="0.35">
      <c r="L733" s="213"/>
    </row>
    <row r="734" spans="12:12" x14ac:dyDescent="0.35">
      <c r="L734" s="213"/>
    </row>
    <row r="735" spans="12:12" x14ac:dyDescent="0.35">
      <c r="L735" s="213"/>
    </row>
    <row r="736" spans="12:12" x14ac:dyDescent="0.35">
      <c r="L736" s="213"/>
    </row>
    <row r="737" spans="12:12" x14ac:dyDescent="0.35">
      <c r="L737" s="213"/>
    </row>
    <row r="738" spans="12:12" x14ac:dyDescent="0.35">
      <c r="L738" s="213"/>
    </row>
    <row r="739" spans="12:12" x14ac:dyDescent="0.35">
      <c r="L739" s="213"/>
    </row>
    <row r="740" spans="12:12" x14ac:dyDescent="0.35">
      <c r="L740" s="213"/>
    </row>
    <row r="741" spans="12:12" x14ac:dyDescent="0.35">
      <c r="L741" s="213"/>
    </row>
    <row r="742" spans="12:12" x14ac:dyDescent="0.35">
      <c r="L742" s="213"/>
    </row>
    <row r="743" spans="12:12" x14ac:dyDescent="0.35">
      <c r="L743" s="213"/>
    </row>
    <row r="744" spans="12:12" x14ac:dyDescent="0.35">
      <c r="L744" s="213"/>
    </row>
    <row r="745" spans="12:12" x14ac:dyDescent="0.35">
      <c r="L745" s="213"/>
    </row>
    <row r="746" spans="12:12" x14ac:dyDescent="0.35">
      <c r="L746" s="213"/>
    </row>
    <row r="747" spans="12:12" x14ac:dyDescent="0.35">
      <c r="L747" s="213"/>
    </row>
    <row r="748" spans="12:12" x14ac:dyDescent="0.35">
      <c r="L748" s="213"/>
    </row>
    <row r="749" spans="12:12" x14ac:dyDescent="0.35">
      <c r="L749" s="213"/>
    </row>
    <row r="750" spans="12:12" x14ac:dyDescent="0.35">
      <c r="L750" s="213"/>
    </row>
    <row r="751" spans="12:12" x14ac:dyDescent="0.35">
      <c r="L751" s="213"/>
    </row>
    <row r="752" spans="12:12" x14ac:dyDescent="0.35">
      <c r="L752" s="213"/>
    </row>
    <row r="753" spans="12:12" x14ac:dyDescent="0.35">
      <c r="L753" s="213"/>
    </row>
    <row r="754" spans="12:12" x14ac:dyDescent="0.35">
      <c r="L754" s="213"/>
    </row>
    <row r="755" spans="12:12" x14ac:dyDescent="0.35">
      <c r="L755" s="213"/>
    </row>
    <row r="756" spans="12:12" x14ac:dyDescent="0.35">
      <c r="L756" s="213"/>
    </row>
    <row r="757" spans="12:12" x14ac:dyDescent="0.35">
      <c r="L757" s="213"/>
    </row>
    <row r="758" spans="12:12" x14ac:dyDescent="0.35">
      <c r="L758" s="213"/>
    </row>
    <row r="759" spans="12:12" x14ac:dyDescent="0.35">
      <c r="L759" s="213"/>
    </row>
    <row r="760" spans="12:12" x14ac:dyDescent="0.35">
      <c r="L760" s="213"/>
    </row>
    <row r="761" spans="12:12" x14ac:dyDescent="0.35">
      <c r="L761" s="213"/>
    </row>
    <row r="762" spans="12:12" x14ac:dyDescent="0.35">
      <c r="L762" s="213"/>
    </row>
    <row r="763" spans="12:12" x14ac:dyDescent="0.35">
      <c r="L763" s="213"/>
    </row>
    <row r="764" spans="12:12" x14ac:dyDescent="0.35">
      <c r="L764" s="213"/>
    </row>
    <row r="765" spans="12:12" x14ac:dyDescent="0.35">
      <c r="L765" s="213"/>
    </row>
    <row r="766" spans="12:12" x14ac:dyDescent="0.35">
      <c r="L766" s="213"/>
    </row>
    <row r="767" spans="12:12" x14ac:dyDescent="0.35">
      <c r="L767" s="213"/>
    </row>
    <row r="768" spans="12:12" x14ac:dyDescent="0.35">
      <c r="L768" s="213"/>
    </row>
    <row r="769" spans="12:12" x14ac:dyDescent="0.35">
      <c r="L769" s="213"/>
    </row>
    <row r="770" spans="12:12" x14ac:dyDescent="0.35">
      <c r="L770" s="213"/>
    </row>
    <row r="771" spans="12:12" x14ac:dyDescent="0.35">
      <c r="L771" s="213"/>
    </row>
    <row r="772" spans="12:12" x14ac:dyDescent="0.35">
      <c r="L772" s="213"/>
    </row>
    <row r="773" spans="12:12" x14ac:dyDescent="0.35">
      <c r="L773" s="213"/>
    </row>
    <row r="774" spans="12:12" x14ac:dyDescent="0.35">
      <c r="L774" s="213"/>
    </row>
    <row r="775" spans="12:12" x14ac:dyDescent="0.35">
      <c r="L775" s="213"/>
    </row>
    <row r="776" spans="12:12" x14ac:dyDescent="0.35">
      <c r="L776" s="213"/>
    </row>
    <row r="777" spans="12:12" x14ac:dyDescent="0.35">
      <c r="L777" s="213"/>
    </row>
    <row r="778" spans="12:12" x14ac:dyDescent="0.35">
      <c r="L778" s="213"/>
    </row>
    <row r="779" spans="12:12" x14ac:dyDescent="0.35">
      <c r="L779" s="213"/>
    </row>
    <row r="780" spans="12:12" x14ac:dyDescent="0.35">
      <c r="L780" s="213"/>
    </row>
    <row r="781" spans="12:12" x14ac:dyDescent="0.35">
      <c r="L781" s="213"/>
    </row>
    <row r="782" spans="12:12" x14ac:dyDescent="0.35">
      <c r="L782" s="213"/>
    </row>
    <row r="783" spans="12:12" x14ac:dyDescent="0.35">
      <c r="L783" s="213"/>
    </row>
    <row r="784" spans="12:12" x14ac:dyDescent="0.35">
      <c r="L784" s="213"/>
    </row>
    <row r="785" spans="12:12" x14ac:dyDescent="0.35">
      <c r="L785" s="213"/>
    </row>
    <row r="786" spans="12:12" x14ac:dyDescent="0.35">
      <c r="L786" s="213"/>
    </row>
    <row r="787" spans="12:12" x14ac:dyDescent="0.35">
      <c r="L787" s="213"/>
    </row>
    <row r="788" spans="12:12" x14ac:dyDescent="0.35">
      <c r="L788" s="213"/>
    </row>
    <row r="789" spans="12:12" x14ac:dyDescent="0.35">
      <c r="L789" s="213"/>
    </row>
    <row r="790" spans="12:12" x14ac:dyDescent="0.35">
      <c r="L790" s="213"/>
    </row>
    <row r="791" spans="12:12" x14ac:dyDescent="0.35">
      <c r="L791" s="213"/>
    </row>
    <row r="792" spans="12:12" x14ac:dyDescent="0.35">
      <c r="L792" s="213"/>
    </row>
    <row r="793" spans="12:12" x14ac:dyDescent="0.35">
      <c r="L793" s="213"/>
    </row>
    <row r="794" spans="12:12" x14ac:dyDescent="0.35">
      <c r="L794" s="213"/>
    </row>
    <row r="795" spans="12:12" x14ac:dyDescent="0.35">
      <c r="L795" s="213"/>
    </row>
    <row r="796" spans="12:12" x14ac:dyDescent="0.35">
      <c r="L796" s="213"/>
    </row>
    <row r="797" spans="12:12" x14ac:dyDescent="0.35">
      <c r="L797" s="213"/>
    </row>
    <row r="798" spans="12:12" x14ac:dyDescent="0.35">
      <c r="L798" s="213"/>
    </row>
    <row r="799" spans="12:12" x14ac:dyDescent="0.35">
      <c r="L799" s="213"/>
    </row>
    <row r="800" spans="12:12" x14ac:dyDescent="0.35">
      <c r="L800" s="213"/>
    </row>
    <row r="801" spans="12:12" x14ac:dyDescent="0.35">
      <c r="L801" s="213"/>
    </row>
    <row r="802" spans="12:12" x14ac:dyDescent="0.35">
      <c r="L802" s="213"/>
    </row>
    <row r="803" spans="12:12" x14ac:dyDescent="0.35">
      <c r="L803" s="213"/>
    </row>
    <row r="804" spans="12:12" x14ac:dyDescent="0.35">
      <c r="L804" s="213"/>
    </row>
    <row r="805" spans="12:12" x14ac:dyDescent="0.35">
      <c r="L805" s="213"/>
    </row>
    <row r="806" spans="12:12" x14ac:dyDescent="0.35">
      <c r="L806" s="213"/>
    </row>
    <row r="807" spans="12:12" x14ac:dyDescent="0.35">
      <c r="L807" s="213"/>
    </row>
    <row r="808" spans="12:12" x14ac:dyDescent="0.35">
      <c r="L808" s="213"/>
    </row>
    <row r="809" spans="12:12" x14ac:dyDescent="0.35">
      <c r="L809" s="213"/>
    </row>
    <row r="810" spans="12:12" x14ac:dyDescent="0.35">
      <c r="L810" s="213"/>
    </row>
    <row r="811" spans="12:12" x14ac:dyDescent="0.35">
      <c r="L811" s="213"/>
    </row>
    <row r="812" spans="12:12" x14ac:dyDescent="0.35">
      <c r="L812" s="213"/>
    </row>
    <row r="813" spans="12:12" x14ac:dyDescent="0.35">
      <c r="L813" s="213"/>
    </row>
    <row r="814" spans="12:12" x14ac:dyDescent="0.35">
      <c r="L814" s="213"/>
    </row>
    <row r="815" spans="12:12" x14ac:dyDescent="0.35">
      <c r="L815" s="213"/>
    </row>
    <row r="816" spans="12:12" x14ac:dyDescent="0.35">
      <c r="L816" s="213"/>
    </row>
    <row r="817" spans="12:12" x14ac:dyDescent="0.35">
      <c r="L817" s="213"/>
    </row>
    <row r="818" spans="12:12" x14ac:dyDescent="0.35">
      <c r="L818" s="213"/>
    </row>
    <row r="819" spans="12:12" x14ac:dyDescent="0.35">
      <c r="L819" s="213"/>
    </row>
    <row r="820" spans="12:12" x14ac:dyDescent="0.35">
      <c r="L820" s="213"/>
    </row>
    <row r="821" spans="12:12" x14ac:dyDescent="0.35">
      <c r="L821" s="213"/>
    </row>
    <row r="822" spans="12:12" x14ac:dyDescent="0.35">
      <c r="L822" s="213"/>
    </row>
    <row r="823" spans="12:12" x14ac:dyDescent="0.35">
      <c r="L823" s="213"/>
    </row>
    <row r="824" spans="12:12" x14ac:dyDescent="0.35">
      <c r="L824" s="213"/>
    </row>
    <row r="825" spans="12:12" x14ac:dyDescent="0.35">
      <c r="L825" s="213"/>
    </row>
    <row r="826" spans="12:12" x14ac:dyDescent="0.35">
      <c r="L826" s="213"/>
    </row>
    <row r="827" spans="12:12" x14ac:dyDescent="0.35">
      <c r="L827" s="213"/>
    </row>
    <row r="828" spans="12:12" x14ac:dyDescent="0.35">
      <c r="L828" s="213"/>
    </row>
    <row r="829" spans="12:12" x14ac:dyDescent="0.35">
      <c r="L829" s="213"/>
    </row>
    <row r="830" spans="12:12" x14ac:dyDescent="0.35">
      <c r="L830" s="213"/>
    </row>
    <row r="831" spans="12:12" x14ac:dyDescent="0.35">
      <c r="L831" s="213"/>
    </row>
    <row r="832" spans="12:12" x14ac:dyDescent="0.35">
      <c r="L832" s="213"/>
    </row>
    <row r="833" spans="12:12" x14ac:dyDescent="0.35">
      <c r="L833" s="213"/>
    </row>
    <row r="834" spans="12:12" x14ac:dyDescent="0.35">
      <c r="L834" s="213"/>
    </row>
    <row r="835" spans="12:12" x14ac:dyDescent="0.35">
      <c r="L835" s="213"/>
    </row>
    <row r="836" spans="12:12" x14ac:dyDescent="0.35">
      <c r="L836" s="213"/>
    </row>
    <row r="837" spans="12:12" x14ac:dyDescent="0.35">
      <c r="L837" s="213"/>
    </row>
    <row r="838" spans="12:12" x14ac:dyDescent="0.35">
      <c r="L838" s="213"/>
    </row>
    <row r="839" spans="12:12" x14ac:dyDescent="0.35">
      <c r="L839" s="213"/>
    </row>
    <row r="840" spans="12:12" x14ac:dyDescent="0.35">
      <c r="L840" s="213"/>
    </row>
    <row r="841" spans="12:12" x14ac:dyDescent="0.35">
      <c r="L841" s="213"/>
    </row>
    <row r="842" spans="12:12" x14ac:dyDescent="0.35">
      <c r="L842" s="213"/>
    </row>
    <row r="843" spans="12:12" x14ac:dyDescent="0.35">
      <c r="L843" s="213"/>
    </row>
    <row r="844" spans="12:12" x14ac:dyDescent="0.35">
      <c r="L844" s="213"/>
    </row>
    <row r="845" spans="12:12" x14ac:dyDescent="0.35">
      <c r="L845" s="213"/>
    </row>
    <row r="846" spans="12:12" x14ac:dyDescent="0.35">
      <c r="L846" s="213"/>
    </row>
    <row r="847" spans="12:12" x14ac:dyDescent="0.35">
      <c r="L847" s="213"/>
    </row>
    <row r="848" spans="12:12" x14ac:dyDescent="0.35">
      <c r="L848" s="213"/>
    </row>
    <row r="849" spans="12:12" x14ac:dyDescent="0.35">
      <c r="L849" s="213"/>
    </row>
    <row r="850" spans="12:12" x14ac:dyDescent="0.35">
      <c r="L850" s="213"/>
    </row>
    <row r="851" spans="12:12" x14ac:dyDescent="0.35">
      <c r="L851" s="213"/>
    </row>
    <row r="852" spans="12:12" x14ac:dyDescent="0.35">
      <c r="L852" s="213"/>
    </row>
    <row r="853" spans="12:12" x14ac:dyDescent="0.35">
      <c r="L853" s="213"/>
    </row>
    <row r="854" spans="12:12" x14ac:dyDescent="0.35">
      <c r="L854" s="213"/>
    </row>
    <row r="855" spans="12:12" x14ac:dyDescent="0.35">
      <c r="L855" s="213"/>
    </row>
    <row r="856" spans="12:12" x14ac:dyDescent="0.35">
      <c r="L856" s="213"/>
    </row>
    <row r="857" spans="12:12" x14ac:dyDescent="0.35">
      <c r="L857" s="213"/>
    </row>
    <row r="858" spans="12:12" x14ac:dyDescent="0.35">
      <c r="L858" s="213"/>
    </row>
    <row r="859" spans="12:12" x14ac:dyDescent="0.35">
      <c r="L859" s="213"/>
    </row>
    <row r="860" spans="12:12" x14ac:dyDescent="0.35">
      <c r="L860" s="213"/>
    </row>
    <row r="861" spans="12:12" x14ac:dyDescent="0.35">
      <c r="L861" s="213"/>
    </row>
    <row r="862" spans="12:12" x14ac:dyDescent="0.35">
      <c r="L862" s="213"/>
    </row>
    <row r="863" spans="12:12" x14ac:dyDescent="0.35">
      <c r="L863" s="213"/>
    </row>
    <row r="864" spans="12:12" x14ac:dyDescent="0.35">
      <c r="L864" s="213"/>
    </row>
    <row r="865" spans="12:12" x14ac:dyDescent="0.35">
      <c r="L865" s="213"/>
    </row>
    <row r="866" spans="12:12" x14ac:dyDescent="0.35">
      <c r="L866" s="213"/>
    </row>
    <row r="867" spans="12:12" x14ac:dyDescent="0.35">
      <c r="L867" s="213"/>
    </row>
    <row r="868" spans="12:12" x14ac:dyDescent="0.35">
      <c r="L868" s="213"/>
    </row>
    <row r="869" spans="12:12" x14ac:dyDescent="0.35">
      <c r="L869" s="213"/>
    </row>
    <row r="870" spans="12:12" x14ac:dyDescent="0.35">
      <c r="L870" s="213"/>
    </row>
    <row r="871" spans="12:12" x14ac:dyDescent="0.35">
      <c r="L871" s="213"/>
    </row>
    <row r="872" spans="12:12" x14ac:dyDescent="0.35">
      <c r="L872" s="213"/>
    </row>
    <row r="873" spans="12:12" x14ac:dyDescent="0.35">
      <c r="L873" s="213"/>
    </row>
    <row r="874" spans="12:12" x14ac:dyDescent="0.35">
      <c r="L874" s="213"/>
    </row>
    <row r="875" spans="12:12" x14ac:dyDescent="0.35">
      <c r="L875" s="213"/>
    </row>
    <row r="876" spans="12:12" x14ac:dyDescent="0.35">
      <c r="L876" s="213"/>
    </row>
    <row r="877" spans="12:12" x14ac:dyDescent="0.35">
      <c r="L877" s="213"/>
    </row>
    <row r="878" spans="12:12" x14ac:dyDescent="0.35">
      <c r="L878" s="213"/>
    </row>
    <row r="879" spans="12:12" x14ac:dyDescent="0.35">
      <c r="L879" s="213"/>
    </row>
    <row r="880" spans="12:12" x14ac:dyDescent="0.35">
      <c r="L880" s="213"/>
    </row>
    <row r="881" spans="12:12" x14ac:dyDescent="0.35">
      <c r="L881" s="213"/>
    </row>
    <row r="882" spans="12:12" x14ac:dyDescent="0.35">
      <c r="L882" s="213"/>
    </row>
    <row r="883" spans="12:12" x14ac:dyDescent="0.35">
      <c r="L883" s="213"/>
    </row>
    <row r="884" spans="12:12" x14ac:dyDescent="0.35">
      <c r="L884" s="213"/>
    </row>
    <row r="885" spans="12:12" x14ac:dyDescent="0.35">
      <c r="L885" s="213"/>
    </row>
    <row r="886" spans="12:12" x14ac:dyDescent="0.35">
      <c r="L886" s="213"/>
    </row>
    <row r="887" spans="12:12" x14ac:dyDescent="0.35">
      <c r="L887" s="213"/>
    </row>
    <row r="888" spans="12:12" x14ac:dyDescent="0.35">
      <c r="L888" s="213"/>
    </row>
    <row r="889" spans="12:12" x14ac:dyDescent="0.35">
      <c r="L889" s="213"/>
    </row>
    <row r="890" spans="12:12" x14ac:dyDescent="0.35">
      <c r="L890" s="213"/>
    </row>
    <row r="891" spans="12:12" x14ac:dyDescent="0.35">
      <c r="L891" s="213"/>
    </row>
    <row r="892" spans="12:12" x14ac:dyDescent="0.35">
      <c r="L892" s="213"/>
    </row>
    <row r="893" spans="12:12" x14ac:dyDescent="0.35">
      <c r="L893" s="213"/>
    </row>
    <row r="894" spans="12:12" x14ac:dyDescent="0.35">
      <c r="L894" s="213"/>
    </row>
    <row r="895" spans="12:12" x14ac:dyDescent="0.35">
      <c r="L895" s="213"/>
    </row>
    <row r="896" spans="12:12" x14ac:dyDescent="0.35">
      <c r="L896" s="213"/>
    </row>
    <row r="897" spans="12:12" x14ac:dyDescent="0.35">
      <c r="L897" s="213"/>
    </row>
    <row r="898" spans="12:12" x14ac:dyDescent="0.35">
      <c r="L898" s="213"/>
    </row>
    <row r="899" spans="12:12" x14ac:dyDescent="0.35">
      <c r="L899" s="213"/>
    </row>
    <row r="900" spans="12:12" x14ac:dyDescent="0.35">
      <c r="L900" s="213"/>
    </row>
    <row r="901" spans="12:12" x14ac:dyDescent="0.35">
      <c r="L901" s="213"/>
    </row>
    <row r="902" spans="12:12" x14ac:dyDescent="0.35">
      <c r="L902" s="213"/>
    </row>
    <row r="903" spans="12:12" x14ac:dyDescent="0.35">
      <c r="L903" s="213"/>
    </row>
    <row r="904" spans="12:12" x14ac:dyDescent="0.35">
      <c r="L904" s="213"/>
    </row>
    <row r="905" spans="12:12" x14ac:dyDescent="0.35">
      <c r="L905" s="213"/>
    </row>
    <row r="906" spans="12:12" x14ac:dyDescent="0.35">
      <c r="L906" s="213"/>
    </row>
    <row r="907" spans="12:12" x14ac:dyDescent="0.35">
      <c r="L907" s="213"/>
    </row>
    <row r="908" spans="12:12" x14ac:dyDescent="0.35">
      <c r="L908" s="213"/>
    </row>
    <row r="909" spans="12:12" x14ac:dyDescent="0.35">
      <c r="L909" s="213"/>
    </row>
    <row r="910" spans="12:12" x14ac:dyDescent="0.35">
      <c r="L910" s="213"/>
    </row>
    <row r="911" spans="12:12" x14ac:dyDescent="0.35">
      <c r="L911" s="213"/>
    </row>
    <row r="912" spans="12:12" x14ac:dyDescent="0.35">
      <c r="L912" s="213"/>
    </row>
    <row r="913" spans="12:12" x14ac:dyDescent="0.35">
      <c r="L913" s="213"/>
    </row>
    <row r="914" spans="12:12" x14ac:dyDescent="0.35">
      <c r="L914" s="213"/>
    </row>
    <row r="915" spans="12:12" x14ac:dyDescent="0.35">
      <c r="L915" s="213"/>
    </row>
    <row r="916" spans="12:12" x14ac:dyDescent="0.35">
      <c r="L916" s="213"/>
    </row>
    <row r="917" spans="12:12" x14ac:dyDescent="0.35">
      <c r="L917" s="213"/>
    </row>
    <row r="918" spans="12:12" x14ac:dyDescent="0.35">
      <c r="L918" s="213"/>
    </row>
    <row r="919" spans="12:12" x14ac:dyDescent="0.35">
      <c r="L919" s="213"/>
    </row>
    <row r="920" spans="12:12" x14ac:dyDescent="0.35">
      <c r="L920" s="213"/>
    </row>
    <row r="921" spans="12:12" x14ac:dyDescent="0.35">
      <c r="L921" s="213"/>
    </row>
    <row r="922" spans="12:12" x14ac:dyDescent="0.35">
      <c r="L922" s="213"/>
    </row>
    <row r="923" spans="12:12" x14ac:dyDescent="0.35">
      <c r="L923" s="213"/>
    </row>
    <row r="924" spans="12:12" x14ac:dyDescent="0.35">
      <c r="L924" s="213"/>
    </row>
    <row r="925" spans="12:12" x14ac:dyDescent="0.35">
      <c r="L925" s="213"/>
    </row>
    <row r="926" spans="12:12" x14ac:dyDescent="0.35">
      <c r="L926" s="213"/>
    </row>
    <row r="927" spans="12:12" x14ac:dyDescent="0.35">
      <c r="L927" s="213"/>
    </row>
    <row r="928" spans="12:12" x14ac:dyDescent="0.35">
      <c r="L928" s="213"/>
    </row>
    <row r="929" spans="12:12" x14ac:dyDescent="0.35">
      <c r="L929" s="213"/>
    </row>
    <row r="930" spans="12:12" x14ac:dyDescent="0.35">
      <c r="L930" s="213"/>
    </row>
    <row r="931" spans="12:12" x14ac:dyDescent="0.35">
      <c r="L931" s="213"/>
    </row>
    <row r="932" spans="12:12" x14ac:dyDescent="0.35">
      <c r="L932" s="213"/>
    </row>
    <row r="933" spans="12:12" x14ac:dyDescent="0.35">
      <c r="L933" s="213"/>
    </row>
    <row r="934" spans="12:12" x14ac:dyDescent="0.35">
      <c r="L934" s="213"/>
    </row>
    <row r="935" spans="12:12" x14ac:dyDescent="0.35">
      <c r="L935" s="213"/>
    </row>
    <row r="936" spans="12:12" x14ac:dyDescent="0.35">
      <c r="L936" s="213"/>
    </row>
    <row r="937" spans="12:12" x14ac:dyDescent="0.35">
      <c r="L937" s="213"/>
    </row>
    <row r="938" spans="12:12" x14ac:dyDescent="0.35">
      <c r="L938" s="213"/>
    </row>
    <row r="939" spans="12:12" x14ac:dyDescent="0.35">
      <c r="L939" s="213"/>
    </row>
    <row r="940" spans="12:12" x14ac:dyDescent="0.35">
      <c r="L940" s="213"/>
    </row>
    <row r="941" spans="12:12" x14ac:dyDescent="0.35">
      <c r="L941" s="213"/>
    </row>
    <row r="942" spans="12:12" x14ac:dyDescent="0.35">
      <c r="L942" s="213"/>
    </row>
    <row r="943" spans="12:12" x14ac:dyDescent="0.35">
      <c r="L943" s="213"/>
    </row>
    <row r="944" spans="12:12" x14ac:dyDescent="0.35">
      <c r="L944" s="213"/>
    </row>
    <row r="945" spans="12:12" x14ac:dyDescent="0.35">
      <c r="L945" s="213"/>
    </row>
    <row r="946" spans="12:12" x14ac:dyDescent="0.35">
      <c r="L946" s="213"/>
    </row>
    <row r="947" spans="12:12" x14ac:dyDescent="0.35">
      <c r="L947" s="213"/>
    </row>
    <row r="948" spans="12:12" x14ac:dyDescent="0.35">
      <c r="L948" s="213"/>
    </row>
    <row r="949" spans="12:12" x14ac:dyDescent="0.35">
      <c r="L949" s="213"/>
    </row>
    <row r="950" spans="12:12" x14ac:dyDescent="0.35">
      <c r="L950" s="213"/>
    </row>
    <row r="951" spans="12:12" x14ac:dyDescent="0.35">
      <c r="L951" s="213"/>
    </row>
    <row r="952" spans="12:12" x14ac:dyDescent="0.35">
      <c r="L952" s="213"/>
    </row>
    <row r="953" spans="12:12" x14ac:dyDescent="0.35">
      <c r="L953" s="213"/>
    </row>
    <row r="954" spans="12:12" x14ac:dyDescent="0.35">
      <c r="L954" s="213"/>
    </row>
    <row r="955" spans="12:12" x14ac:dyDescent="0.35">
      <c r="L955" s="213"/>
    </row>
    <row r="956" spans="12:12" x14ac:dyDescent="0.35">
      <c r="L956" s="213"/>
    </row>
    <row r="957" spans="12:12" x14ac:dyDescent="0.35">
      <c r="L957" s="213"/>
    </row>
    <row r="958" spans="12:12" x14ac:dyDescent="0.35">
      <c r="L958" s="213"/>
    </row>
    <row r="959" spans="12:12" x14ac:dyDescent="0.35">
      <c r="L959" s="213"/>
    </row>
    <row r="960" spans="12:12" x14ac:dyDescent="0.35">
      <c r="L960" s="213"/>
    </row>
    <row r="961" spans="12:12" x14ac:dyDescent="0.35">
      <c r="L961" s="213"/>
    </row>
    <row r="962" spans="12:12" x14ac:dyDescent="0.35">
      <c r="L962" s="213"/>
    </row>
    <row r="963" spans="12:12" x14ac:dyDescent="0.35">
      <c r="L963" s="213"/>
    </row>
    <row r="964" spans="12:12" x14ac:dyDescent="0.35">
      <c r="L964" s="213"/>
    </row>
    <row r="965" spans="12:12" x14ac:dyDescent="0.35">
      <c r="L965" s="213"/>
    </row>
    <row r="966" spans="12:12" x14ac:dyDescent="0.35">
      <c r="L966" s="213"/>
    </row>
    <row r="967" spans="12:12" x14ac:dyDescent="0.35">
      <c r="L967" s="213"/>
    </row>
    <row r="968" spans="12:12" x14ac:dyDescent="0.35">
      <c r="L968" s="213"/>
    </row>
    <row r="969" spans="12:12" x14ac:dyDescent="0.35">
      <c r="L969" s="213"/>
    </row>
    <row r="970" spans="12:12" x14ac:dyDescent="0.35">
      <c r="L970" s="213"/>
    </row>
    <row r="971" spans="12:12" x14ac:dyDescent="0.35">
      <c r="L971" s="213"/>
    </row>
    <row r="972" spans="12:12" x14ac:dyDescent="0.35">
      <c r="L972" s="213"/>
    </row>
    <row r="973" spans="12:12" x14ac:dyDescent="0.35">
      <c r="L973" s="213"/>
    </row>
    <row r="974" spans="12:12" x14ac:dyDescent="0.35">
      <c r="L974" s="213"/>
    </row>
    <row r="975" spans="12:12" x14ac:dyDescent="0.35">
      <c r="L975" s="213"/>
    </row>
    <row r="976" spans="12:12" x14ac:dyDescent="0.35">
      <c r="L976" s="213"/>
    </row>
    <row r="977" spans="12:12" x14ac:dyDescent="0.35">
      <c r="L977" s="213"/>
    </row>
    <row r="978" spans="12:12" x14ac:dyDescent="0.35">
      <c r="L978" s="213"/>
    </row>
    <row r="979" spans="12:12" x14ac:dyDescent="0.35">
      <c r="L979" s="213"/>
    </row>
    <row r="980" spans="12:12" x14ac:dyDescent="0.35">
      <c r="L980" s="213"/>
    </row>
    <row r="981" spans="12:12" x14ac:dyDescent="0.35">
      <c r="L981" s="213"/>
    </row>
    <row r="982" spans="12:12" x14ac:dyDescent="0.35">
      <c r="L982" s="213"/>
    </row>
    <row r="983" spans="12:12" x14ac:dyDescent="0.35">
      <c r="L983" s="213"/>
    </row>
    <row r="984" spans="12:12" x14ac:dyDescent="0.35">
      <c r="L984" s="213"/>
    </row>
    <row r="985" spans="12:12" x14ac:dyDescent="0.35">
      <c r="L985" s="213"/>
    </row>
    <row r="986" spans="12:12" x14ac:dyDescent="0.35">
      <c r="L986" s="213"/>
    </row>
    <row r="987" spans="12:12" x14ac:dyDescent="0.35">
      <c r="L987" s="213"/>
    </row>
    <row r="988" spans="12:12" x14ac:dyDescent="0.35">
      <c r="L988" s="213"/>
    </row>
    <row r="989" spans="12:12" x14ac:dyDescent="0.35">
      <c r="L989" s="213"/>
    </row>
    <row r="990" spans="12:12" x14ac:dyDescent="0.35">
      <c r="L990" s="213"/>
    </row>
    <row r="991" spans="12:12" x14ac:dyDescent="0.35">
      <c r="L991" s="213"/>
    </row>
    <row r="992" spans="12:12" x14ac:dyDescent="0.35">
      <c r="L992" s="213"/>
    </row>
    <row r="993" spans="12:12" x14ac:dyDescent="0.35">
      <c r="L993" s="213"/>
    </row>
    <row r="994" spans="12:12" x14ac:dyDescent="0.35">
      <c r="L994" s="213"/>
    </row>
    <row r="995" spans="12:12" x14ac:dyDescent="0.35">
      <c r="L995" s="213"/>
    </row>
    <row r="996" spans="12:12" x14ac:dyDescent="0.35">
      <c r="L996" s="213"/>
    </row>
    <row r="997" spans="12:12" x14ac:dyDescent="0.35">
      <c r="L997" s="213"/>
    </row>
    <row r="998" spans="12:12" x14ac:dyDescent="0.35">
      <c r="L998" s="213"/>
    </row>
    <row r="999" spans="12:12" x14ac:dyDescent="0.35">
      <c r="L999" s="213"/>
    </row>
    <row r="1000" spans="12:12" x14ac:dyDescent="0.35">
      <c r="L1000" s="213"/>
    </row>
    <row r="1001" spans="12:12" x14ac:dyDescent="0.35">
      <c r="L1001" s="213"/>
    </row>
    <row r="1002" spans="12:12" x14ac:dyDescent="0.35">
      <c r="L1002" s="213"/>
    </row>
    <row r="1003" spans="12:12" x14ac:dyDescent="0.35">
      <c r="L1003" s="213"/>
    </row>
    <row r="1004" spans="12:12" x14ac:dyDescent="0.35">
      <c r="L1004" s="213"/>
    </row>
    <row r="1005" spans="12:12" x14ac:dyDescent="0.35">
      <c r="L1005" s="213"/>
    </row>
    <row r="1006" spans="12:12" x14ac:dyDescent="0.35">
      <c r="L1006" s="213"/>
    </row>
    <row r="1007" spans="12:12" x14ac:dyDescent="0.35">
      <c r="L1007" s="213"/>
    </row>
    <row r="1008" spans="12:12" x14ac:dyDescent="0.35">
      <c r="L1008" s="213"/>
    </row>
    <row r="1009" spans="12:12" x14ac:dyDescent="0.35">
      <c r="L1009" s="213"/>
    </row>
    <row r="1010" spans="12:12" x14ac:dyDescent="0.35">
      <c r="L1010" s="213"/>
    </row>
    <row r="1011" spans="12:12" x14ac:dyDescent="0.35">
      <c r="L1011" s="213"/>
    </row>
    <row r="1012" spans="12:12" x14ac:dyDescent="0.35">
      <c r="L1012" s="213"/>
    </row>
    <row r="1013" spans="12:12" x14ac:dyDescent="0.35">
      <c r="L1013" s="213"/>
    </row>
    <row r="1014" spans="12:12" x14ac:dyDescent="0.35">
      <c r="L1014" s="213"/>
    </row>
    <row r="1015" spans="12:12" x14ac:dyDescent="0.35">
      <c r="L1015" s="213"/>
    </row>
    <row r="1016" spans="12:12" x14ac:dyDescent="0.35">
      <c r="L1016" s="213"/>
    </row>
    <row r="1017" spans="12:12" x14ac:dyDescent="0.35">
      <c r="L1017" s="213"/>
    </row>
    <row r="1018" spans="12:12" x14ac:dyDescent="0.35">
      <c r="L1018" s="213"/>
    </row>
    <row r="1019" spans="12:12" x14ac:dyDescent="0.35">
      <c r="L1019" s="213"/>
    </row>
    <row r="1020" spans="12:12" x14ac:dyDescent="0.35">
      <c r="L1020" s="213"/>
    </row>
    <row r="1021" spans="12:12" x14ac:dyDescent="0.35">
      <c r="L1021" s="213"/>
    </row>
    <row r="1022" spans="12:12" x14ac:dyDescent="0.35">
      <c r="L1022" s="213"/>
    </row>
    <row r="1023" spans="12:12" x14ac:dyDescent="0.35">
      <c r="L1023" s="213"/>
    </row>
    <row r="1024" spans="12:12" x14ac:dyDescent="0.35">
      <c r="L1024" s="213"/>
    </row>
    <row r="1025" spans="12:12" x14ac:dyDescent="0.35">
      <c r="L1025" s="213"/>
    </row>
    <row r="1026" spans="12:12" x14ac:dyDescent="0.35">
      <c r="L1026" s="213"/>
    </row>
    <row r="1027" spans="12:12" x14ac:dyDescent="0.35">
      <c r="L1027" s="213"/>
    </row>
    <row r="1028" spans="12:12" x14ac:dyDescent="0.35">
      <c r="L1028" s="213"/>
    </row>
    <row r="1029" spans="12:12" x14ac:dyDescent="0.35">
      <c r="L1029" s="213"/>
    </row>
    <row r="1030" spans="12:12" x14ac:dyDescent="0.35">
      <c r="L1030" s="213"/>
    </row>
    <row r="1031" spans="12:12" x14ac:dyDescent="0.35">
      <c r="L1031" s="213"/>
    </row>
    <row r="1032" spans="12:12" x14ac:dyDescent="0.35">
      <c r="L1032" s="213"/>
    </row>
    <row r="1033" spans="12:12" x14ac:dyDescent="0.35">
      <c r="L1033" s="213"/>
    </row>
    <row r="1034" spans="12:12" x14ac:dyDescent="0.35">
      <c r="L1034" s="213"/>
    </row>
    <row r="1035" spans="12:12" x14ac:dyDescent="0.35">
      <c r="L1035" s="213"/>
    </row>
    <row r="1036" spans="12:12" x14ac:dyDescent="0.35">
      <c r="L1036" s="213"/>
    </row>
    <row r="1037" spans="12:12" x14ac:dyDescent="0.35">
      <c r="L1037" s="213"/>
    </row>
    <row r="1038" spans="12:12" x14ac:dyDescent="0.35">
      <c r="L1038" s="213"/>
    </row>
    <row r="1039" spans="12:12" x14ac:dyDescent="0.35">
      <c r="L1039" s="213"/>
    </row>
    <row r="1040" spans="12:12" x14ac:dyDescent="0.35">
      <c r="L1040" s="213"/>
    </row>
    <row r="1041" spans="12:12" x14ac:dyDescent="0.35">
      <c r="L1041" s="213"/>
    </row>
    <row r="1042" spans="12:12" x14ac:dyDescent="0.35">
      <c r="L1042" s="213"/>
    </row>
    <row r="1043" spans="12:12" x14ac:dyDescent="0.35">
      <c r="L1043" s="213"/>
    </row>
    <row r="1044" spans="12:12" x14ac:dyDescent="0.35">
      <c r="L1044" s="213"/>
    </row>
    <row r="1045" spans="12:12" x14ac:dyDescent="0.35">
      <c r="L1045" s="213"/>
    </row>
    <row r="1046" spans="12:12" x14ac:dyDescent="0.35">
      <c r="L1046" s="213"/>
    </row>
    <row r="1047" spans="12:12" x14ac:dyDescent="0.35">
      <c r="L1047" s="213"/>
    </row>
    <row r="1048" spans="12:12" x14ac:dyDescent="0.35">
      <c r="L1048" s="213"/>
    </row>
    <row r="1049" spans="12:12" x14ac:dyDescent="0.35">
      <c r="L1049" s="213"/>
    </row>
    <row r="1050" spans="12:12" x14ac:dyDescent="0.35">
      <c r="L1050" s="213"/>
    </row>
    <row r="1051" spans="12:12" x14ac:dyDescent="0.35">
      <c r="L1051" s="213"/>
    </row>
    <row r="1052" spans="12:12" x14ac:dyDescent="0.35">
      <c r="L1052" s="213"/>
    </row>
    <row r="1053" spans="12:12" x14ac:dyDescent="0.35">
      <c r="L1053" s="213"/>
    </row>
    <row r="1054" spans="12:12" x14ac:dyDescent="0.35">
      <c r="L1054" s="213"/>
    </row>
    <row r="1055" spans="12:12" x14ac:dyDescent="0.35">
      <c r="L1055" s="213"/>
    </row>
    <row r="1056" spans="12:12" x14ac:dyDescent="0.35">
      <c r="L1056" s="213"/>
    </row>
    <row r="1057" spans="12:12" x14ac:dyDescent="0.35">
      <c r="L1057" s="213"/>
    </row>
    <row r="1058" spans="12:12" x14ac:dyDescent="0.35">
      <c r="L1058" s="213"/>
    </row>
    <row r="1059" spans="12:12" x14ac:dyDescent="0.35">
      <c r="L1059" s="213"/>
    </row>
    <row r="1060" spans="12:12" x14ac:dyDescent="0.35">
      <c r="L1060" s="213"/>
    </row>
    <row r="1061" spans="12:12" x14ac:dyDescent="0.35">
      <c r="L1061" s="213"/>
    </row>
    <row r="1062" spans="12:12" x14ac:dyDescent="0.35">
      <c r="L1062" s="213"/>
    </row>
    <row r="1063" spans="12:12" x14ac:dyDescent="0.35">
      <c r="L1063" s="213"/>
    </row>
    <row r="1064" spans="12:12" x14ac:dyDescent="0.35">
      <c r="L1064" s="213"/>
    </row>
    <row r="1065" spans="12:12" x14ac:dyDescent="0.35">
      <c r="L1065" s="213"/>
    </row>
    <row r="1066" spans="12:12" x14ac:dyDescent="0.35">
      <c r="L1066" s="213"/>
    </row>
    <row r="1067" spans="12:12" x14ac:dyDescent="0.35">
      <c r="L1067" s="213"/>
    </row>
    <row r="1068" spans="12:12" x14ac:dyDescent="0.35">
      <c r="L1068" s="213"/>
    </row>
    <row r="1069" spans="12:12" x14ac:dyDescent="0.35">
      <c r="L1069" s="213"/>
    </row>
    <row r="1070" spans="12:12" x14ac:dyDescent="0.35">
      <c r="L1070" s="213"/>
    </row>
    <row r="1071" spans="12:12" x14ac:dyDescent="0.35">
      <c r="L1071" s="213"/>
    </row>
    <row r="1072" spans="12:12" x14ac:dyDescent="0.35">
      <c r="L1072" s="213"/>
    </row>
    <row r="1073" spans="12:12" x14ac:dyDescent="0.35">
      <c r="L1073" s="213"/>
    </row>
    <row r="1074" spans="12:12" x14ac:dyDescent="0.35">
      <c r="L1074" s="213"/>
    </row>
    <row r="1075" spans="12:12" x14ac:dyDescent="0.35">
      <c r="L1075" s="213"/>
    </row>
    <row r="1076" spans="12:12" x14ac:dyDescent="0.35">
      <c r="L1076" s="213"/>
    </row>
    <row r="1077" spans="12:12" x14ac:dyDescent="0.35">
      <c r="L1077" s="213"/>
    </row>
    <row r="1078" spans="12:12" x14ac:dyDescent="0.35">
      <c r="L1078" s="213"/>
    </row>
    <row r="1079" spans="12:12" x14ac:dyDescent="0.35">
      <c r="L1079" s="213"/>
    </row>
    <row r="1080" spans="12:12" x14ac:dyDescent="0.35">
      <c r="L1080" s="213"/>
    </row>
    <row r="1081" spans="12:12" x14ac:dyDescent="0.35">
      <c r="L1081" s="213"/>
    </row>
    <row r="1082" spans="12:12" x14ac:dyDescent="0.35">
      <c r="L1082" s="213"/>
    </row>
    <row r="1083" spans="12:12" x14ac:dyDescent="0.35">
      <c r="L1083" s="213"/>
    </row>
    <row r="1084" spans="12:12" x14ac:dyDescent="0.35">
      <c r="L1084" s="213"/>
    </row>
    <row r="1085" spans="12:12" x14ac:dyDescent="0.35">
      <c r="L1085" s="213"/>
    </row>
    <row r="1086" spans="12:12" x14ac:dyDescent="0.35">
      <c r="L1086" s="213"/>
    </row>
    <row r="1087" spans="12:12" x14ac:dyDescent="0.35">
      <c r="L1087" s="213"/>
    </row>
    <row r="1088" spans="12:12" x14ac:dyDescent="0.35">
      <c r="L1088" s="213"/>
    </row>
    <row r="1089" spans="12:12" x14ac:dyDescent="0.35">
      <c r="L1089" s="213"/>
    </row>
    <row r="1090" spans="12:12" x14ac:dyDescent="0.35">
      <c r="L1090" s="213"/>
    </row>
    <row r="1091" spans="12:12" x14ac:dyDescent="0.35">
      <c r="L1091" s="213"/>
    </row>
    <row r="1092" spans="12:12" x14ac:dyDescent="0.35">
      <c r="L1092" s="213"/>
    </row>
    <row r="1093" spans="12:12" x14ac:dyDescent="0.35">
      <c r="L1093" s="213"/>
    </row>
    <row r="1094" spans="12:12" x14ac:dyDescent="0.35">
      <c r="L1094" s="213"/>
    </row>
    <row r="1095" spans="12:12" x14ac:dyDescent="0.35">
      <c r="L1095" s="213"/>
    </row>
    <row r="1096" spans="12:12" x14ac:dyDescent="0.35">
      <c r="L1096" s="213"/>
    </row>
    <row r="1097" spans="12:12" x14ac:dyDescent="0.35">
      <c r="L1097" s="213"/>
    </row>
    <row r="1098" spans="12:12" x14ac:dyDescent="0.35">
      <c r="L1098" s="213"/>
    </row>
    <row r="1099" spans="12:12" x14ac:dyDescent="0.35">
      <c r="L1099" s="213"/>
    </row>
    <row r="1100" spans="12:12" x14ac:dyDescent="0.35">
      <c r="L1100" s="213"/>
    </row>
    <row r="1101" spans="12:12" x14ac:dyDescent="0.35">
      <c r="L1101" s="213"/>
    </row>
    <row r="1102" spans="12:12" x14ac:dyDescent="0.35">
      <c r="L1102" s="213"/>
    </row>
    <row r="1103" spans="12:12" x14ac:dyDescent="0.35">
      <c r="L1103" s="213"/>
    </row>
    <row r="1104" spans="12:12" x14ac:dyDescent="0.35">
      <c r="L1104" s="213"/>
    </row>
    <row r="1105" spans="12:12" x14ac:dyDescent="0.35">
      <c r="L1105" s="213"/>
    </row>
    <row r="1106" spans="12:12" x14ac:dyDescent="0.35">
      <c r="L1106" s="213"/>
    </row>
    <row r="1107" spans="12:12" x14ac:dyDescent="0.35">
      <c r="L1107" s="213"/>
    </row>
    <row r="1108" spans="12:12" x14ac:dyDescent="0.35">
      <c r="L1108" s="213"/>
    </row>
    <row r="1109" spans="12:12" x14ac:dyDescent="0.35">
      <c r="L1109" s="213"/>
    </row>
    <row r="1110" spans="12:12" x14ac:dyDescent="0.35">
      <c r="L1110" s="213"/>
    </row>
    <row r="1111" spans="12:12" x14ac:dyDescent="0.35">
      <c r="L1111" s="213"/>
    </row>
    <row r="1112" spans="12:12" x14ac:dyDescent="0.35">
      <c r="L1112" s="213"/>
    </row>
    <row r="1113" spans="12:12" x14ac:dyDescent="0.35">
      <c r="L1113" s="213"/>
    </row>
    <row r="1114" spans="12:12" x14ac:dyDescent="0.35">
      <c r="L1114" s="213"/>
    </row>
    <row r="1115" spans="12:12" x14ac:dyDescent="0.35">
      <c r="L1115" s="213"/>
    </row>
    <row r="1116" spans="12:12" x14ac:dyDescent="0.35">
      <c r="L1116" s="213"/>
    </row>
    <row r="1117" spans="12:12" x14ac:dyDescent="0.35">
      <c r="L1117" s="213"/>
    </row>
    <row r="1118" spans="12:12" x14ac:dyDescent="0.35">
      <c r="L1118" s="213"/>
    </row>
    <row r="1119" spans="12:12" x14ac:dyDescent="0.35">
      <c r="L1119" s="213"/>
    </row>
    <row r="1120" spans="12:12" x14ac:dyDescent="0.35">
      <c r="L1120" s="213"/>
    </row>
    <row r="1121" spans="12:12" x14ac:dyDescent="0.35">
      <c r="L1121" s="213"/>
    </row>
    <row r="1122" spans="12:12" x14ac:dyDescent="0.35">
      <c r="L1122" s="213"/>
    </row>
    <row r="1123" spans="12:12" x14ac:dyDescent="0.35">
      <c r="L1123" s="213"/>
    </row>
    <row r="1124" spans="12:12" x14ac:dyDescent="0.35">
      <c r="L1124" s="213"/>
    </row>
    <row r="1125" spans="12:12" x14ac:dyDescent="0.35">
      <c r="L1125" s="213"/>
    </row>
    <row r="1126" spans="12:12" x14ac:dyDescent="0.35">
      <c r="L1126" s="213"/>
    </row>
    <row r="1127" spans="12:12" x14ac:dyDescent="0.35">
      <c r="L1127" s="213"/>
    </row>
    <row r="1128" spans="12:12" x14ac:dyDescent="0.35">
      <c r="L1128" s="213"/>
    </row>
    <row r="1129" spans="12:12" x14ac:dyDescent="0.35">
      <c r="L1129" s="213"/>
    </row>
    <row r="1130" spans="12:12" x14ac:dyDescent="0.35">
      <c r="L1130" s="213"/>
    </row>
    <row r="1131" spans="12:12" x14ac:dyDescent="0.35">
      <c r="L1131" s="213"/>
    </row>
    <row r="1132" spans="12:12" x14ac:dyDescent="0.35">
      <c r="L1132" s="213"/>
    </row>
    <row r="1133" spans="12:12" x14ac:dyDescent="0.35">
      <c r="L1133" s="213"/>
    </row>
    <row r="1134" spans="12:12" x14ac:dyDescent="0.35">
      <c r="L1134" s="213"/>
    </row>
    <row r="1135" spans="12:12" x14ac:dyDescent="0.35">
      <c r="L1135" s="213"/>
    </row>
    <row r="1136" spans="12:12" x14ac:dyDescent="0.35">
      <c r="L1136" s="213"/>
    </row>
    <row r="1137" spans="12:12" x14ac:dyDescent="0.35">
      <c r="L1137" s="213"/>
    </row>
    <row r="1138" spans="12:12" x14ac:dyDescent="0.35">
      <c r="L1138" s="213"/>
    </row>
    <row r="1139" spans="12:12" x14ac:dyDescent="0.35">
      <c r="L1139" s="213"/>
    </row>
    <row r="1140" spans="12:12" x14ac:dyDescent="0.35">
      <c r="L1140" s="213"/>
    </row>
    <row r="1141" spans="12:12" x14ac:dyDescent="0.35">
      <c r="L1141" s="213"/>
    </row>
    <row r="1142" spans="12:12" x14ac:dyDescent="0.35">
      <c r="L1142" s="213"/>
    </row>
    <row r="1143" spans="12:12" x14ac:dyDescent="0.35">
      <c r="L1143" s="213"/>
    </row>
    <row r="1144" spans="12:12" x14ac:dyDescent="0.35">
      <c r="L1144" s="213"/>
    </row>
    <row r="1145" spans="12:12" x14ac:dyDescent="0.35">
      <c r="L1145" s="213"/>
    </row>
    <row r="1146" spans="12:12" x14ac:dyDescent="0.35">
      <c r="L1146" s="213"/>
    </row>
    <row r="1147" spans="12:12" x14ac:dyDescent="0.35">
      <c r="L1147" s="213"/>
    </row>
    <row r="1148" spans="12:12" x14ac:dyDescent="0.35">
      <c r="L1148" s="213"/>
    </row>
    <row r="1149" spans="12:12" x14ac:dyDescent="0.35">
      <c r="L1149" s="213"/>
    </row>
    <row r="1150" spans="12:12" x14ac:dyDescent="0.35">
      <c r="L1150" s="213"/>
    </row>
    <row r="1151" spans="12:12" x14ac:dyDescent="0.35">
      <c r="L1151" s="213"/>
    </row>
    <row r="1152" spans="12:12" x14ac:dyDescent="0.35">
      <c r="L1152" s="213"/>
    </row>
    <row r="1153" spans="12:12" x14ac:dyDescent="0.35">
      <c r="L1153" s="213"/>
    </row>
    <row r="1154" spans="12:12" x14ac:dyDescent="0.35">
      <c r="L1154" s="213"/>
    </row>
    <row r="1155" spans="12:12" x14ac:dyDescent="0.35">
      <c r="L1155" s="213"/>
    </row>
    <row r="1156" spans="12:12" x14ac:dyDescent="0.35">
      <c r="L1156" s="213"/>
    </row>
    <row r="1157" spans="12:12" x14ac:dyDescent="0.35">
      <c r="L1157" s="213"/>
    </row>
    <row r="1158" spans="12:12" x14ac:dyDescent="0.35">
      <c r="L1158" s="213"/>
    </row>
    <row r="1159" spans="12:12" x14ac:dyDescent="0.35">
      <c r="L1159" s="213"/>
    </row>
    <row r="1160" spans="12:12" x14ac:dyDescent="0.35">
      <c r="L1160" s="213"/>
    </row>
    <row r="1161" spans="12:12" x14ac:dyDescent="0.35">
      <c r="L1161" s="213"/>
    </row>
    <row r="1162" spans="12:12" x14ac:dyDescent="0.35">
      <c r="L1162" s="213"/>
    </row>
    <row r="1163" spans="12:12" x14ac:dyDescent="0.35">
      <c r="L1163" s="213"/>
    </row>
    <row r="1164" spans="12:12" x14ac:dyDescent="0.35">
      <c r="L1164" s="213"/>
    </row>
    <row r="1165" spans="12:12" x14ac:dyDescent="0.35">
      <c r="L1165" s="213"/>
    </row>
    <row r="1166" spans="12:12" x14ac:dyDescent="0.35">
      <c r="L1166" s="213"/>
    </row>
    <row r="1167" spans="12:12" x14ac:dyDescent="0.35">
      <c r="L1167" s="213"/>
    </row>
    <row r="1168" spans="12:12" x14ac:dyDescent="0.35">
      <c r="L1168" s="213"/>
    </row>
    <row r="1169" spans="12:12" x14ac:dyDescent="0.35">
      <c r="L1169" s="213"/>
    </row>
    <row r="1170" spans="12:12" x14ac:dyDescent="0.35">
      <c r="L1170" s="213"/>
    </row>
    <row r="1171" spans="12:12" x14ac:dyDescent="0.35">
      <c r="L1171" s="213"/>
    </row>
    <row r="1172" spans="12:12" x14ac:dyDescent="0.35">
      <c r="L1172" s="213"/>
    </row>
    <row r="1173" spans="12:12" x14ac:dyDescent="0.35">
      <c r="L1173" s="213"/>
    </row>
    <row r="1174" spans="12:12" x14ac:dyDescent="0.35">
      <c r="L1174" s="213"/>
    </row>
    <row r="1175" spans="12:12" x14ac:dyDescent="0.35">
      <c r="L1175" s="213"/>
    </row>
    <row r="1176" spans="12:12" x14ac:dyDescent="0.35">
      <c r="L1176" s="213"/>
    </row>
    <row r="1177" spans="12:12" x14ac:dyDescent="0.35">
      <c r="L1177" s="213"/>
    </row>
    <row r="1178" spans="12:12" x14ac:dyDescent="0.35">
      <c r="L1178" s="213"/>
    </row>
    <row r="1179" spans="12:12" x14ac:dyDescent="0.35">
      <c r="L1179" s="213"/>
    </row>
    <row r="1180" spans="12:12" x14ac:dyDescent="0.35">
      <c r="L1180" s="213"/>
    </row>
    <row r="1181" spans="12:12" x14ac:dyDescent="0.35">
      <c r="L1181" s="213"/>
    </row>
    <row r="1182" spans="12:12" x14ac:dyDescent="0.35">
      <c r="L1182" s="213"/>
    </row>
    <row r="1183" spans="12:12" x14ac:dyDescent="0.35">
      <c r="L1183" s="213"/>
    </row>
    <row r="1184" spans="12:12" x14ac:dyDescent="0.35">
      <c r="L1184" s="213"/>
    </row>
    <row r="1185" spans="12:12" x14ac:dyDescent="0.35">
      <c r="L1185" s="213"/>
    </row>
    <row r="1186" spans="12:12" x14ac:dyDescent="0.35">
      <c r="L1186" s="213"/>
    </row>
    <row r="1187" spans="12:12" x14ac:dyDescent="0.35">
      <c r="L1187" s="213"/>
    </row>
    <row r="1188" spans="12:12" x14ac:dyDescent="0.35">
      <c r="L1188" s="213"/>
    </row>
    <row r="1189" spans="12:12" x14ac:dyDescent="0.35">
      <c r="L1189" s="213"/>
    </row>
    <row r="1190" spans="12:12" x14ac:dyDescent="0.35">
      <c r="L1190" s="213"/>
    </row>
    <row r="1191" spans="12:12" x14ac:dyDescent="0.35">
      <c r="L1191" s="213"/>
    </row>
    <row r="1192" spans="12:12" x14ac:dyDescent="0.35">
      <c r="L1192" s="213"/>
    </row>
    <row r="1193" spans="12:12" x14ac:dyDescent="0.35">
      <c r="L1193" s="213"/>
    </row>
    <row r="1194" spans="12:12" x14ac:dyDescent="0.35">
      <c r="L1194" s="213"/>
    </row>
    <row r="1195" spans="12:12" x14ac:dyDescent="0.35">
      <c r="L1195" s="213"/>
    </row>
    <row r="1196" spans="12:12" x14ac:dyDescent="0.35">
      <c r="L1196" s="213"/>
    </row>
    <row r="1197" spans="12:12" x14ac:dyDescent="0.35">
      <c r="L1197" s="213"/>
    </row>
    <row r="1198" spans="12:12" x14ac:dyDescent="0.35">
      <c r="L1198" s="213"/>
    </row>
    <row r="1199" spans="12:12" x14ac:dyDescent="0.35">
      <c r="L1199" s="213"/>
    </row>
    <row r="1200" spans="12:12" x14ac:dyDescent="0.35">
      <c r="L1200" s="213"/>
    </row>
    <row r="1201" spans="12:12" x14ac:dyDescent="0.35">
      <c r="L1201" s="213"/>
    </row>
    <row r="1202" spans="12:12" x14ac:dyDescent="0.35">
      <c r="L1202" s="213"/>
    </row>
    <row r="1203" spans="12:12" x14ac:dyDescent="0.35">
      <c r="L1203" s="213"/>
    </row>
    <row r="1204" spans="12:12" x14ac:dyDescent="0.35">
      <c r="L1204" s="213"/>
    </row>
    <row r="1205" spans="12:12" x14ac:dyDescent="0.35">
      <c r="L1205" s="213"/>
    </row>
    <row r="1206" spans="12:12" x14ac:dyDescent="0.35">
      <c r="L1206" s="213"/>
    </row>
    <row r="1207" spans="12:12" x14ac:dyDescent="0.35">
      <c r="L1207" s="213"/>
    </row>
    <row r="1208" spans="12:12" x14ac:dyDescent="0.35">
      <c r="L1208" s="213"/>
    </row>
    <row r="1209" spans="12:12" x14ac:dyDescent="0.35">
      <c r="L1209" s="213"/>
    </row>
    <row r="1210" spans="12:12" x14ac:dyDescent="0.35">
      <c r="L1210" s="213"/>
    </row>
    <row r="1211" spans="12:12" x14ac:dyDescent="0.35">
      <c r="L1211" s="213"/>
    </row>
    <row r="1212" spans="12:12" x14ac:dyDescent="0.35">
      <c r="L1212" s="213"/>
    </row>
    <row r="1213" spans="12:12" x14ac:dyDescent="0.35">
      <c r="L1213" s="213"/>
    </row>
    <row r="1214" spans="12:12" x14ac:dyDescent="0.35">
      <c r="L1214" s="213"/>
    </row>
    <row r="1215" spans="12:12" x14ac:dyDescent="0.35">
      <c r="L1215" s="213"/>
    </row>
    <row r="1216" spans="12:12" x14ac:dyDescent="0.35">
      <c r="L1216" s="213"/>
    </row>
    <row r="1217" spans="12:12" x14ac:dyDescent="0.35">
      <c r="L1217" s="213"/>
    </row>
    <row r="1218" spans="12:12" x14ac:dyDescent="0.35">
      <c r="L1218" s="213"/>
    </row>
    <row r="1219" spans="12:12" x14ac:dyDescent="0.35">
      <c r="L1219" s="213"/>
    </row>
    <row r="1220" spans="12:12" x14ac:dyDescent="0.35">
      <c r="L1220" s="213"/>
    </row>
    <row r="1221" spans="12:12" x14ac:dyDescent="0.35">
      <c r="L1221" s="213"/>
    </row>
    <row r="1222" spans="12:12" x14ac:dyDescent="0.35">
      <c r="L1222" s="213"/>
    </row>
    <row r="1223" spans="12:12" x14ac:dyDescent="0.35">
      <c r="L1223" s="213"/>
    </row>
    <row r="1224" spans="12:12" x14ac:dyDescent="0.35">
      <c r="L1224" s="213"/>
    </row>
    <row r="1225" spans="12:12" x14ac:dyDescent="0.35">
      <c r="L1225" s="213"/>
    </row>
    <row r="1226" spans="12:12" x14ac:dyDescent="0.35">
      <c r="L1226" s="213"/>
    </row>
    <row r="1227" spans="12:12" x14ac:dyDescent="0.35">
      <c r="L1227" s="213"/>
    </row>
    <row r="1228" spans="12:12" x14ac:dyDescent="0.35">
      <c r="L1228" s="213"/>
    </row>
    <row r="1229" spans="12:12" x14ac:dyDescent="0.35">
      <c r="L1229" s="213"/>
    </row>
    <row r="1230" spans="12:12" x14ac:dyDescent="0.35">
      <c r="L1230" s="213"/>
    </row>
    <row r="1231" spans="12:12" x14ac:dyDescent="0.35">
      <c r="L1231" s="213"/>
    </row>
    <row r="1232" spans="12:12" x14ac:dyDescent="0.35">
      <c r="L1232" s="213"/>
    </row>
    <row r="1233" spans="12:12" x14ac:dyDescent="0.35">
      <c r="L1233" s="213"/>
    </row>
    <row r="1234" spans="12:12" x14ac:dyDescent="0.35">
      <c r="L1234" s="213"/>
    </row>
    <row r="1235" spans="12:12" x14ac:dyDescent="0.35">
      <c r="L1235" s="213"/>
    </row>
    <row r="1236" spans="12:12" x14ac:dyDescent="0.35">
      <c r="L1236" s="213"/>
    </row>
    <row r="1237" spans="12:12" x14ac:dyDescent="0.35">
      <c r="L1237" s="213"/>
    </row>
    <row r="1238" spans="12:12" x14ac:dyDescent="0.35">
      <c r="L1238" s="213"/>
    </row>
    <row r="1239" spans="12:12" x14ac:dyDescent="0.35">
      <c r="L1239" s="213"/>
    </row>
    <row r="1240" spans="12:12" x14ac:dyDescent="0.35">
      <c r="L1240" s="213"/>
    </row>
    <row r="1241" spans="12:12" x14ac:dyDescent="0.35">
      <c r="L1241" s="213"/>
    </row>
    <row r="1242" spans="12:12" x14ac:dyDescent="0.35">
      <c r="L1242" s="213"/>
    </row>
    <row r="1243" spans="12:12" x14ac:dyDescent="0.35">
      <c r="L1243" s="213"/>
    </row>
    <row r="1244" spans="12:12" x14ac:dyDescent="0.35">
      <c r="L1244" s="213"/>
    </row>
    <row r="1245" spans="12:12" x14ac:dyDescent="0.35">
      <c r="L1245" s="213"/>
    </row>
    <row r="1246" spans="12:12" x14ac:dyDescent="0.35">
      <c r="L1246" s="213"/>
    </row>
    <row r="1247" spans="12:12" x14ac:dyDescent="0.35">
      <c r="L1247" s="213"/>
    </row>
    <row r="1248" spans="12:12" x14ac:dyDescent="0.35">
      <c r="L1248" s="213"/>
    </row>
    <row r="1249" spans="12:12" x14ac:dyDescent="0.35">
      <c r="L1249" s="213"/>
    </row>
    <row r="1250" spans="12:12" x14ac:dyDescent="0.35">
      <c r="L1250" s="213"/>
    </row>
    <row r="1251" spans="12:12" x14ac:dyDescent="0.35">
      <c r="L1251" s="213"/>
    </row>
    <row r="1252" spans="12:12" x14ac:dyDescent="0.35">
      <c r="L1252" s="213"/>
    </row>
    <row r="1253" spans="12:12" x14ac:dyDescent="0.35">
      <c r="L1253" s="213"/>
    </row>
    <row r="1254" spans="12:12" x14ac:dyDescent="0.35">
      <c r="L1254" s="213"/>
    </row>
    <row r="1255" spans="12:12" x14ac:dyDescent="0.35">
      <c r="L1255" s="213"/>
    </row>
    <row r="1256" spans="12:12" x14ac:dyDescent="0.35">
      <c r="L1256" s="213"/>
    </row>
    <row r="1257" spans="12:12" x14ac:dyDescent="0.35">
      <c r="L1257" s="213"/>
    </row>
    <row r="1258" spans="12:12" x14ac:dyDescent="0.35">
      <c r="L1258" s="213"/>
    </row>
    <row r="1259" spans="12:12" x14ac:dyDescent="0.35">
      <c r="L1259" s="213"/>
    </row>
    <row r="1260" spans="12:12" x14ac:dyDescent="0.35">
      <c r="L1260" s="213"/>
    </row>
    <row r="1261" spans="12:12" x14ac:dyDescent="0.35">
      <c r="L1261" s="213"/>
    </row>
    <row r="1262" spans="12:12" x14ac:dyDescent="0.35">
      <c r="L1262" s="213"/>
    </row>
    <row r="1263" spans="12:12" x14ac:dyDescent="0.35">
      <c r="L1263" s="213"/>
    </row>
    <row r="1264" spans="12:12" x14ac:dyDescent="0.35">
      <c r="L1264" s="213"/>
    </row>
    <row r="1265" spans="12:12" x14ac:dyDescent="0.35">
      <c r="L1265" s="213"/>
    </row>
    <row r="1266" spans="12:12" x14ac:dyDescent="0.35">
      <c r="L1266" s="213"/>
    </row>
    <row r="1267" spans="12:12" x14ac:dyDescent="0.35">
      <c r="L1267" s="213"/>
    </row>
    <row r="1268" spans="12:12" x14ac:dyDescent="0.35">
      <c r="L1268" s="213"/>
    </row>
    <row r="1269" spans="12:12" x14ac:dyDescent="0.35">
      <c r="L1269" s="213"/>
    </row>
    <row r="1270" spans="12:12" x14ac:dyDescent="0.35">
      <c r="L1270" s="213"/>
    </row>
    <row r="1271" spans="12:12" x14ac:dyDescent="0.35">
      <c r="L1271" s="213"/>
    </row>
    <row r="1272" spans="12:12" x14ac:dyDescent="0.35">
      <c r="L1272" s="213"/>
    </row>
    <row r="1273" spans="12:12" x14ac:dyDescent="0.35">
      <c r="L1273" s="213"/>
    </row>
    <row r="1274" spans="12:12" x14ac:dyDescent="0.35">
      <c r="L1274" s="213"/>
    </row>
    <row r="1275" spans="12:12" x14ac:dyDescent="0.35">
      <c r="L1275" s="213"/>
    </row>
    <row r="1276" spans="12:12" x14ac:dyDescent="0.35">
      <c r="L1276" s="213"/>
    </row>
    <row r="1277" spans="12:12" x14ac:dyDescent="0.35">
      <c r="L1277" s="213"/>
    </row>
    <row r="1278" spans="12:12" x14ac:dyDescent="0.35">
      <c r="L1278" s="213"/>
    </row>
    <row r="1279" spans="12:12" x14ac:dyDescent="0.35">
      <c r="L1279" s="213"/>
    </row>
    <row r="1280" spans="12:12" x14ac:dyDescent="0.35">
      <c r="L1280" s="213"/>
    </row>
    <row r="1281" spans="12:12" x14ac:dyDescent="0.35">
      <c r="L1281" s="213"/>
    </row>
    <row r="1282" spans="12:12" x14ac:dyDescent="0.35">
      <c r="L1282" s="213"/>
    </row>
    <row r="1283" spans="12:12" x14ac:dyDescent="0.35">
      <c r="L1283" s="213"/>
    </row>
    <row r="1284" spans="12:12" x14ac:dyDescent="0.35">
      <c r="L1284" s="213"/>
    </row>
    <row r="1285" spans="12:12" x14ac:dyDescent="0.35">
      <c r="L1285" s="213"/>
    </row>
    <row r="1286" spans="12:12" x14ac:dyDescent="0.35">
      <c r="L1286" s="213"/>
    </row>
    <row r="1287" spans="12:12" x14ac:dyDescent="0.35">
      <c r="L1287" s="213"/>
    </row>
    <row r="1288" spans="12:12" x14ac:dyDescent="0.35">
      <c r="L1288" s="213"/>
    </row>
    <row r="1289" spans="12:12" x14ac:dyDescent="0.35">
      <c r="L1289" s="213"/>
    </row>
    <row r="1290" spans="12:12" x14ac:dyDescent="0.35">
      <c r="L1290" s="213"/>
    </row>
    <row r="1291" spans="12:12" x14ac:dyDescent="0.35">
      <c r="L1291" s="213"/>
    </row>
    <row r="1292" spans="12:12" x14ac:dyDescent="0.35">
      <c r="L1292" s="213"/>
    </row>
    <row r="1293" spans="12:12" x14ac:dyDescent="0.35">
      <c r="L1293" s="213"/>
    </row>
    <row r="1294" spans="12:12" x14ac:dyDescent="0.35">
      <c r="L1294" s="213"/>
    </row>
    <row r="1295" spans="12:12" x14ac:dyDescent="0.35">
      <c r="L1295" s="213"/>
    </row>
    <row r="1296" spans="12:12" x14ac:dyDescent="0.35">
      <c r="L1296" s="213"/>
    </row>
    <row r="1297" spans="12:12" x14ac:dyDescent="0.35">
      <c r="L1297" s="213"/>
    </row>
    <row r="1298" spans="12:12" x14ac:dyDescent="0.35">
      <c r="L1298" s="213"/>
    </row>
    <row r="1299" spans="12:12" x14ac:dyDescent="0.35">
      <c r="L1299" s="213"/>
    </row>
    <row r="1300" spans="12:12" x14ac:dyDescent="0.35">
      <c r="L1300" s="213"/>
    </row>
    <row r="1301" spans="12:12" x14ac:dyDescent="0.35">
      <c r="L1301" s="213"/>
    </row>
    <row r="1302" spans="12:12" x14ac:dyDescent="0.35">
      <c r="L1302" s="213"/>
    </row>
    <row r="1303" spans="12:12" x14ac:dyDescent="0.35">
      <c r="L1303" s="213"/>
    </row>
    <row r="1304" spans="12:12" x14ac:dyDescent="0.35">
      <c r="L1304" s="213"/>
    </row>
    <row r="1305" spans="12:12" x14ac:dyDescent="0.35">
      <c r="L1305" s="213"/>
    </row>
    <row r="1306" spans="12:12" x14ac:dyDescent="0.35">
      <c r="L1306" s="213"/>
    </row>
    <row r="1307" spans="12:12" x14ac:dyDescent="0.35">
      <c r="L1307" s="213"/>
    </row>
    <row r="1308" spans="12:12" x14ac:dyDescent="0.35">
      <c r="L1308" s="213"/>
    </row>
    <row r="1309" spans="12:12" x14ac:dyDescent="0.35">
      <c r="L1309" s="213"/>
    </row>
    <row r="1310" spans="12:12" x14ac:dyDescent="0.35">
      <c r="L1310" s="213"/>
    </row>
    <row r="1311" spans="12:12" x14ac:dyDescent="0.35">
      <c r="L1311" s="213"/>
    </row>
    <row r="1312" spans="12:12" x14ac:dyDescent="0.35">
      <c r="L1312" s="213"/>
    </row>
    <row r="1313" spans="12:12" x14ac:dyDescent="0.35">
      <c r="L1313" s="213"/>
    </row>
    <row r="1314" spans="12:12" x14ac:dyDescent="0.35">
      <c r="L1314" s="213"/>
    </row>
    <row r="1315" spans="12:12" x14ac:dyDescent="0.35">
      <c r="L1315" s="213"/>
    </row>
    <row r="1316" spans="12:12" x14ac:dyDescent="0.35">
      <c r="L1316" s="213"/>
    </row>
    <row r="1317" spans="12:12" x14ac:dyDescent="0.35">
      <c r="L1317" s="213"/>
    </row>
    <row r="1318" spans="12:12" x14ac:dyDescent="0.35">
      <c r="L1318" s="213"/>
    </row>
    <row r="1319" spans="12:12" x14ac:dyDescent="0.35">
      <c r="L1319" s="213"/>
    </row>
    <row r="1320" spans="12:12" x14ac:dyDescent="0.35">
      <c r="L1320" s="213"/>
    </row>
    <row r="1321" spans="12:12" x14ac:dyDescent="0.35">
      <c r="L1321" s="213"/>
    </row>
    <row r="1322" spans="12:12" x14ac:dyDescent="0.35">
      <c r="L1322" s="213"/>
    </row>
    <row r="1323" spans="12:12" x14ac:dyDescent="0.35">
      <c r="L1323" s="213"/>
    </row>
    <row r="1324" spans="12:12" x14ac:dyDescent="0.35">
      <c r="L1324" s="213"/>
    </row>
    <row r="1325" spans="12:12" x14ac:dyDescent="0.35">
      <c r="L1325" s="213"/>
    </row>
    <row r="1326" spans="12:12" x14ac:dyDescent="0.35">
      <c r="L1326" s="213"/>
    </row>
    <row r="1327" spans="12:12" x14ac:dyDescent="0.35">
      <c r="L1327" s="213"/>
    </row>
    <row r="1328" spans="12:12" x14ac:dyDescent="0.35">
      <c r="L1328" s="213"/>
    </row>
    <row r="1329" spans="12:12" x14ac:dyDescent="0.35">
      <c r="L1329" s="213"/>
    </row>
    <row r="1330" spans="12:12" x14ac:dyDescent="0.35">
      <c r="L1330" s="213"/>
    </row>
    <row r="1331" spans="12:12" x14ac:dyDescent="0.35">
      <c r="L1331" s="213"/>
    </row>
    <row r="1332" spans="12:12" x14ac:dyDescent="0.35">
      <c r="L1332" s="213"/>
    </row>
    <row r="1333" spans="12:12" x14ac:dyDescent="0.35">
      <c r="L1333" s="213"/>
    </row>
    <row r="1334" spans="12:12" x14ac:dyDescent="0.35">
      <c r="L1334" s="213"/>
    </row>
    <row r="1335" spans="12:12" x14ac:dyDescent="0.35">
      <c r="L1335" s="213"/>
    </row>
    <row r="1336" spans="12:12" x14ac:dyDescent="0.35">
      <c r="L1336" s="213"/>
    </row>
    <row r="1337" spans="12:12" x14ac:dyDescent="0.35">
      <c r="L1337" s="213"/>
    </row>
    <row r="1338" spans="12:12" x14ac:dyDescent="0.35">
      <c r="L1338" s="213"/>
    </row>
    <row r="1339" spans="12:12" x14ac:dyDescent="0.35">
      <c r="L1339" s="213"/>
    </row>
    <row r="1340" spans="12:12" x14ac:dyDescent="0.35">
      <c r="L1340" s="213"/>
    </row>
    <row r="1341" spans="12:12" x14ac:dyDescent="0.35">
      <c r="L1341" s="213"/>
    </row>
    <row r="1342" spans="12:12" x14ac:dyDescent="0.35">
      <c r="L1342" s="213"/>
    </row>
    <row r="1343" spans="12:12" x14ac:dyDescent="0.35">
      <c r="L1343" s="213"/>
    </row>
    <row r="1344" spans="12:12" x14ac:dyDescent="0.35">
      <c r="L1344" s="213"/>
    </row>
    <row r="1345" spans="12:12" x14ac:dyDescent="0.35">
      <c r="L1345" s="213"/>
    </row>
    <row r="1346" spans="12:12" x14ac:dyDescent="0.35">
      <c r="L1346" s="213"/>
    </row>
    <row r="1347" spans="12:12" x14ac:dyDescent="0.35">
      <c r="L1347" s="213"/>
    </row>
    <row r="1348" spans="12:12" x14ac:dyDescent="0.35">
      <c r="L1348" s="213"/>
    </row>
    <row r="1349" spans="12:12" x14ac:dyDescent="0.35">
      <c r="L1349" s="213"/>
    </row>
    <row r="1350" spans="12:12" x14ac:dyDescent="0.35">
      <c r="L1350" s="213"/>
    </row>
    <row r="1351" spans="12:12" x14ac:dyDescent="0.35">
      <c r="L1351" s="213"/>
    </row>
    <row r="1352" spans="12:12" x14ac:dyDescent="0.35">
      <c r="L1352" s="213"/>
    </row>
    <row r="1353" spans="12:12" x14ac:dyDescent="0.35">
      <c r="L1353" s="213"/>
    </row>
    <row r="1354" spans="12:12" x14ac:dyDescent="0.35">
      <c r="L1354" s="213"/>
    </row>
    <row r="1355" spans="12:12" x14ac:dyDescent="0.35">
      <c r="L1355" s="213"/>
    </row>
    <row r="1356" spans="12:12" x14ac:dyDescent="0.35">
      <c r="L1356" s="213"/>
    </row>
    <row r="1357" spans="12:12" x14ac:dyDescent="0.35">
      <c r="L1357" s="213"/>
    </row>
    <row r="1358" spans="12:12" x14ac:dyDescent="0.35">
      <c r="L1358" s="213"/>
    </row>
    <row r="1359" spans="12:12" x14ac:dyDescent="0.35">
      <c r="L1359" s="213"/>
    </row>
    <row r="1360" spans="12:12" x14ac:dyDescent="0.35">
      <c r="L1360" s="213"/>
    </row>
    <row r="1361" spans="12:12" x14ac:dyDescent="0.35">
      <c r="L1361" s="213"/>
    </row>
    <row r="1362" spans="12:12" x14ac:dyDescent="0.35">
      <c r="L1362" s="213"/>
    </row>
    <row r="1363" spans="12:12" x14ac:dyDescent="0.35">
      <c r="L1363" s="213"/>
    </row>
    <row r="1364" spans="12:12" x14ac:dyDescent="0.35">
      <c r="L1364" s="213"/>
    </row>
    <row r="1365" spans="12:12" x14ac:dyDescent="0.35">
      <c r="L1365" s="213"/>
    </row>
    <row r="1366" spans="12:12" x14ac:dyDescent="0.35">
      <c r="L1366" s="213"/>
    </row>
    <row r="1367" spans="12:12" x14ac:dyDescent="0.35">
      <c r="L1367" s="213"/>
    </row>
    <row r="1368" spans="12:12" x14ac:dyDescent="0.35">
      <c r="L1368" s="213"/>
    </row>
    <row r="1369" spans="12:12" x14ac:dyDescent="0.35">
      <c r="L1369" s="213"/>
    </row>
    <row r="1370" spans="12:12" x14ac:dyDescent="0.35">
      <c r="L1370" s="213"/>
    </row>
    <row r="1371" spans="12:12" x14ac:dyDescent="0.35">
      <c r="L1371" s="213"/>
    </row>
    <row r="1372" spans="12:12" x14ac:dyDescent="0.35">
      <c r="L1372" s="213"/>
    </row>
    <row r="1373" spans="12:12" x14ac:dyDescent="0.35">
      <c r="L1373" s="213"/>
    </row>
    <row r="1374" spans="12:12" x14ac:dyDescent="0.35">
      <c r="L1374" s="213"/>
    </row>
    <row r="1375" spans="12:12" x14ac:dyDescent="0.35">
      <c r="L1375" s="213"/>
    </row>
    <row r="1376" spans="12:12" x14ac:dyDescent="0.35">
      <c r="L1376" s="213"/>
    </row>
    <row r="1377" spans="12:12" x14ac:dyDescent="0.35">
      <c r="L1377" s="213"/>
    </row>
    <row r="1378" spans="12:12" x14ac:dyDescent="0.35">
      <c r="L1378" s="213"/>
    </row>
    <row r="1379" spans="12:12" x14ac:dyDescent="0.35">
      <c r="L1379" s="213"/>
    </row>
    <row r="1380" spans="12:12" x14ac:dyDescent="0.35">
      <c r="L1380" s="213"/>
    </row>
    <row r="1381" spans="12:12" x14ac:dyDescent="0.35">
      <c r="L1381" s="213"/>
    </row>
    <row r="1382" spans="12:12" x14ac:dyDescent="0.35">
      <c r="L1382" s="213"/>
    </row>
    <row r="1383" spans="12:12" x14ac:dyDescent="0.35">
      <c r="L1383" s="213"/>
    </row>
    <row r="1384" spans="12:12" x14ac:dyDescent="0.35">
      <c r="L1384" s="213"/>
    </row>
    <row r="1385" spans="12:12" x14ac:dyDescent="0.35">
      <c r="L1385" s="213"/>
    </row>
    <row r="1386" spans="12:12" x14ac:dyDescent="0.35">
      <c r="L1386" s="213"/>
    </row>
    <row r="1387" spans="12:12" x14ac:dyDescent="0.35">
      <c r="L1387" s="213"/>
    </row>
    <row r="1388" spans="12:12" x14ac:dyDescent="0.35">
      <c r="L1388" s="213"/>
    </row>
    <row r="1389" spans="12:12" x14ac:dyDescent="0.35">
      <c r="L1389" s="213"/>
    </row>
    <row r="1390" spans="12:12" x14ac:dyDescent="0.35">
      <c r="L1390" s="213"/>
    </row>
    <row r="1391" spans="12:12" x14ac:dyDescent="0.35">
      <c r="L1391" s="213"/>
    </row>
    <row r="1392" spans="12:12" x14ac:dyDescent="0.35">
      <c r="L1392" s="213"/>
    </row>
    <row r="1393" spans="12:12" x14ac:dyDescent="0.35">
      <c r="L1393" s="213"/>
    </row>
    <row r="1394" spans="12:12" x14ac:dyDescent="0.35">
      <c r="L1394" s="213"/>
    </row>
    <row r="1395" spans="12:12" x14ac:dyDescent="0.35">
      <c r="L1395" s="213"/>
    </row>
    <row r="1396" spans="12:12" x14ac:dyDescent="0.35">
      <c r="L1396" s="213"/>
    </row>
    <row r="1397" spans="12:12" x14ac:dyDescent="0.35">
      <c r="L1397" s="213"/>
    </row>
    <row r="1398" spans="12:12" x14ac:dyDescent="0.35">
      <c r="L1398" s="213"/>
    </row>
    <row r="1399" spans="12:12" x14ac:dyDescent="0.35">
      <c r="L1399" s="213"/>
    </row>
    <row r="1400" spans="12:12" x14ac:dyDescent="0.35">
      <c r="L1400" s="213"/>
    </row>
    <row r="1401" spans="12:12" x14ac:dyDescent="0.35">
      <c r="L1401" s="213"/>
    </row>
    <row r="1402" spans="12:12" x14ac:dyDescent="0.35">
      <c r="L1402" s="213"/>
    </row>
    <row r="1403" spans="12:12" x14ac:dyDescent="0.35">
      <c r="L1403" s="213"/>
    </row>
    <row r="1404" spans="12:12" x14ac:dyDescent="0.35">
      <c r="L1404" s="213"/>
    </row>
    <row r="1405" spans="12:12" x14ac:dyDescent="0.35">
      <c r="L1405" s="213"/>
    </row>
    <row r="1406" spans="12:12" x14ac:dyDescent="0.35">
      <c r="L1406" s="213"/>
    </row>
    <row r="1407" spans="12:12" x14ac:dyDescent="0.35">
      <c r="L1407" s="213"/>
    </row>
    <row r="1408" spans="12:12" x14ac:dyDescent="0.35">
      <c r="L1408" s="213"/>
    </row>
    <row r="1409" spans="12:12" x14ac:dyDescent="0.35">
      <c r="L1409" s="213"/>
    </row>
    <row r="1410" spans="12:12" x14ac:dyDescent="0.35">
      <c r="L1410" s="213"/>
    </row>
    <row r="1411" spans="12:12" x14ac:dyDescent="0.35">
      <c r="L1411" s="213"/>
    </row>
    <row r="1412" spans="12:12" x14ac:dyDescent="0.35">
      <c r="L1412" s="213"/>
    </row>
    <row r="1413" spans="12:12" x14ac:dyDescent="0.35">
      <c r="L1413" s="213"/>
    </row>
    <row r="1414" spans="12:12" x14ac:dyDescent="0.35">
      <c r="L1414" s="213"/>
    </row>
    <row r="1415" spans="12:12" x14ac:dyDescent="0.35">
      <c r="L1415" s="213"/>
    </row>
    <row r="1416" spans="12:12" x14ac:dyDescent="0.35">
      <c r="L1416" s="213"/>
    </row>
    <row r="1417" spans="12:12" x14ac:dyDescent="0.35">
      <c r="L1417" s="213"/>
    </row>
    <row r="1418" spans="12:12" x14ac:dyDescent="0.35">
      <c r="L1418" s="213"/>
    </row>
    <row r="1419" spans="12:12" x14ac:dyDescent="0.35">
      <c r="L1419" s="213"/>
    </row>
    <row r="1420" spans="12:12" x14ac:dyDescent="0.35">
      <c r="L1420" s="213"/>
    </row>
    <row r="1421" spans="12:12" x14ac:dyDescent="0.35">
      <c r="L1421" s="213"/>
    </row>
    <row r="1422" spans="12:12" x14ac:dyDescent="0.35">
      <c r="L1422" s="213"/>
    </row>
    <row r="1423" spans="12:12" x14ac:dyDescent="0.35">
      <c r="L1423" s="213"/>
    </row>
    <row r="1424" spans="12:12" x14ac:dyDescent="0.35">
      <c r="L1424" s="213"/>
    </row>
    <row r="1425" spans="12:12" x14ac:dyDescent="0.35">
      <c r="L1425" s="213"/>
    </row>
    <row r="1426" spans="12:12" x14ac:dyDescent="0.35">
      <c r="L1426" s="213"/>
    </row>
    <row r="1427" spans="12:12" x14ac:dyDescent="0.35">
      <c r="L1427" s="213"/>
    </row>
    <row r="1428" spans="12:12" x14ac:dyDescent="0.35">
      <c r="L1428" s="213"/>
    </row>
    <row r="1429" spans="12:12" x14ac:dyDescent="0.35">
      <c r="L1429" s="213"/>
    </row>
    <row r="1430" spans="12:12" x14ac:dyDescent="0.35">
      <c r="L1430" s="213"/>
    </row>
    <row r="1431" spans="12:12" x14ac:dyDescent="0.35">
      <c r="L1431" s="213"/>
    </row>
    <row r="1432" spans="12:12" x14ac:dyDescent="0.35">
      <c r="L1432" s="213"/>
    </row>
    <row r="1433" spans="12:12" x14ac:dyDescent="0.35">
      <c r="L1433" s="213"/>
    </row>
    <row r="1434" spans="12:12" x14ac:dyDescent="0.35">
      <c r="L1434" s="213"/>
    </row>
    <row r="1435" spans="12:12" x14ac:dyDescent="0.35">
      <c r="L1435" s="213"/>
    </row>
    <row r="1436" spans="12:12" x14ac:dyDescent="0.35">
      <c r="L1436" s="213"/>
    </row>
    <row r="1437" spans="12:12" x14ac:dyDescent="0.35">
      <c r="L1437" s="213"/>
    </row>
    <row r="1438" spans="12:12" x14ac:dyDescent="0.35">
      <c r="L1438" s="213"/>
    </row>
    <row r="1439" spans="12:12" x14ac:dyDescent="0.35">
      <c r="L1439" s="213"/>
    </row>
    <row r="1440" spans="12:12" x14ac:dyDescent="0.35">
      <c r="L1440" s="213"/>
    </row>
    <row r="1441" spans="12:12" x14ac:dyDescent="0.35">
      <c r="L1441" s="213"/>
    </row>
    <row r="1442" spans="12:12" x14ac:dyDescent="0.35">
      <c r="L1442" s="213"/>
    </row>
    <row r="1443" spans="12:12" x14ac:dyDescent="0.35">
      <c r="L1443" s="213"/>
    </row>
    <row r="1444" spans="12:12" x14ac:dyDescent="0.35">
      <c r="L1444" s="213"/>
    </row>
    <row r="1445" spans="12:12" x14ac:dyDescent="0.35">
      <c r="L1445" s="213"/>
    </row>
    <row r="1446" spans="12:12" x14ac:dyDescent="0.35">
      <c r="L1446" s="213"/>
    </row>
    <row r="1447" spans="12:12" x14ac:dyDescent="0.35">
      <c r="L1447" s="213"/>
    </row>
    <row r="1448" spans="12:12" x14ac:dyDescent="0.35">
      <c r="L1448" s="213"/>
    </row>
    <row r="1449" spans="12:12" x14ac:dyDescent="0.35">
      <c r="L1449" s="213"/>
    </row>
    <row r="1450" spans="12:12" x14ac:dyDescent="0.35">
      <c r="L1450" s="213"/>
    </row>
    <row r="1451" spans="12:12" x14ac:dyDescent="0.35">
      <c r="L1451" s="213"/>
    </row>
    <row r="1452" spans="12:12" x14ac:dyDescent="0.35">
      <c r="L1452" s="213"/>
    </row>
    <row r="1453" spans="12:12" x14ac:dyDescent="0.35">
      <c r="L1453" s="213"/>
    </row>
    <row r="1454" spans="12:12" x14ac:dyDescent="0.35">
      <c r="L1454" s="213"/>
    </row>
    <row r="1455" spans="12:12" x14ac:dyDescent="0.35">
      <c r="L1455" s="213"/>
    </row>
    <row r="1456" spans="12:12" x14ac:dyDescent="0.35">
      <c r="L1456" s="213"/>
    </row>
    <row r="1457" spans="12:12" x14ac:dyDescent="0.35">
      <c r="L1457" s="213"/>
    </row>
    <row r="1458" spans="12:12" x14ac:dyDescent="0.35">
      <c r="L1458" s="213"/>
    </row>
    <row r="1459" spans="12:12" x14ac:dyDescent="0.35">
      <c r="L1459" s="213"/>
    </row>
    <row r="1460" spans="12:12" x14ac:dyDescent="0.35">
      <c r="L1460" s="213"/>
    </row>
    <row r="1461" spans="12:12" x14ac:dyDescent="0.35">
      <c r="L1461" s="213"/>
    </row>
    <row r="1462" spans="12:12" x14ac:dyDescent="0.35">
      <c r="L1462" s="213"/>
    </row>
    <row r="1463" spans="12:12" x14ac:dyDescent="0.35">
      <c r="L1463" s="213"/>
    </row>
    <row r="1464" spans="12:12" x14ac:dyDescent="0.35">
      <c r="L1464" s="213"/>
    </row>
    <row r="1465" spans="12:12" x14ac:dyDescent="0.35">
      <c r="L1465" s="213"/>
    </row>
    <row r="1466" spans="12:12" x14ac:dyDescent="0.35">
      <c r="L1466" s="213"/>
    </row>
    <row r="1467" spans="12:12" x14ac:dyDescent="0.35">
      <c r="L1467" s="213"/>
    </row>
    <row r="1468" spans="12:12" x14ac:dyDescent="0.35">
      <c r="L1468" s="213"/>
    </row>
    <row r="1469" spans="12:12" x14ac:dyDescent="0.35">
      <c r="L1469" s="213"/>
    </row>
    <row r="1470" spans="12:12" x14ac:dyDescent="0.35">
      <c r="L1470" s="213"/>
    </row>
    <row r="1471" spans="12:12" x14ac:dyDescent="0.35">
      <c r="L1471" s="213"/>
    </row>
    <row r="1472" spans="12:12" x14ac:dyDescent="0.35">
      <c r="L1472" s="213"/>
    </row>
    <row r="1473" spans="12:12" x14ac:dyDescent="0.35">
      <c r="L1473" s="213"/>
    </row>
    <row r="1474" spans="12:12" x14ac:dyDescent="0.35">
      <c r="L1474" s="213"/>
    </row>
    <row r="1475" spans="12:12" x14ac:dyDescent="0.35">
      <c r="L1475" s="213"/>
    </row>
    <row r="1476" spans="12:12" x14ac:dyDescent="0.35">
      <c r="L1476" s="213"/>
    </row>
    <row r="1477" spans="12:12" x14ac:dyDescent="0.35">
      <c r="L1477" s="213"/>
    </row>
    <row r="1478" spans="12:12" x14ac:dyDescent="0.35">
      <c r="L1478" s="213"/>
    </row>
    <row r="1479" spans="12:12" x14ac:dyDescent="0.35">
      <c r="L1479" s="213"/>
    </row>
    <row r="1480" spans="12:12" x14ac:dyDescent="0.35">
      <c r="L1480" s="213"/>
    </row>
    <row r="1481" spans="12:12" x14ac:dyDescent="0.35">
      <c r="L1481" s="213"/>
    </row>
    <row r="1482" spans="12:12" x14ac:dyDescent="0.35">
      <c r="L1482" s="213"/>
    </row>
    <row r="1483" spans="12:12" x14ac:dyDescent="0.35">
      <c r="L1483" s="213"/>
    </row>
    <row r="1484" spans="12:12" x14ac:dyDescent="0.35">
      <c r="L1484" s="213"/>
    </row>
    <row r="1485" spans="12:12" x14ac:dyDescent="0.35">
      <c r="L1485" s="213"/>
    </row>
    <row r="1486" spans="12:12" x14ac:dyDescent="0.35">
      <c r="L1486" s="213"/>
    </row>
    <row r="1487" spans="12:12" x14ac:dyDescent="0.35">
      <c r="L1487" s="213"/>
    </row>
    <row r="1488" spans="12:12" x14ac:dyDescent="0.35">
      <c r="L1488" s="213"/>
    </row>
    <row r="1489" spans="12:12" x14ac:dyDescent="0.35">
      <c r="L1489" s="213"/>
    </row>
    <row r="1490" spans="12:12" x14ac:dyDescent="0.35">
      <c r="L1490" s="213"/>
    </row>
    <row r="1491" spans="12:12" x14ac:dyDescent="0.35">
      <c r="L1491" s="213"/>
    </row>
    <row r="1492" spans="12:12" x14ac:dyDescent="0.35">
      <c r="L1492" s="213"/>
    </row>
    <row r="1493" spans="12:12" x14ac:dyDescent="0.35">
      <c r="L1493" s="213"/>
    </row>
    <row r="1494" spans="12:12" x14ac:dyDescent="0.35">
      <c r="L1494" s="213"/>
    </row>
    <row r="1495" spans="12:12" x14ac:dyDescent="0.35">
      <c r="L1495" s="213"/>
    </row>
    <row r="1496" spans="12:12" x14ac:dyDescent="0.35">
      <c r="L1496" s="213"/>
    </row>
    <row r="1497" spans="12:12" x14ac:dyDescent="0.35">
      <c r="L1497" s="213"/>
    </row>
    <row r="1498" spans="12:12" x14ac:dyDescent="0.35">
      <c r="L1498" s="213"/>
    </row>
    <row r="1499" spans="12:12" x14ac:dyDescent="0.35">
      <c r="L1499" s="213"/>
    </row>
    <row r="1500" spans="12:12" x14ac:dyDescent="0.35">
      <c r="L1500" s="213"/>
    </row>
    <row r="1501" spans="12:12" x14ac:dyDescent="0.35">
      <c r="L1501" s="213"/>
    </row>
    <row r="1502" spans="12:12" x14ac:dyDescent="0.35">
      <c r="L1502" s="213"/>
    </row>
    <row r="1503" spans="12:12" x14ac:dyDescent="0.35">
      <c r="L1503" s="213"/>
    </row>
    <row r="1504" spans="12:12" x14ac:dyDescent="0.35">
      <c r="L1504" s="213"/>
    </row>
    <row r="1505" spans="12:12" x14ac:dyDescent="0.35">
      <c r="L1505" s="213"/>
    </row>
    <row r="1506" spans="12:12" x14ac:dyDescent="0.35">
      <c r="L1506" s="213"/>
    </row>
    <row r="1507" spans="12:12" x14ac:dyDescent="0.35">
      <c r="L1507" s="213"/>
    </row>
    <row r="1508" spans="12:12" x14ac:dyDescent="0.35">
      <c r="L1508" s="213"/>
    </row>
    <row r="1509" spans="12:12" x14ac:dyDescent="0.35">
      <c r="L1509" s="213"/>
    </row>
    <row r="1510" spans="12:12" x14ac:dyDescent="0.35">
      <c r="L1510" s="213"/>
    </row>
    <row r="1511" spans="12:12" x14ac:dyDescent="0.35">
      <c r="L1511" s="213"/>
    </row>
    <row r="1512" spans="12:12" x14ac:dyDescent="0.35">
      <c r="L1512" s="213"/>
    </row>
    <row r="1513" spans="12:12" x14ac:dyDescent="0.35">
      <c r="L1513" s="213"/>
    </row>
    <row r="1514" spans="12:12" x14ac:dyDescent="0.35">
      <c r="L1514" s="213"/>
    </row>
    <row r="1515" spans="12:12" x14ac:dyDescent="0.35">
      <c r="L1515" s="213"/>
    </row>
    <row r="1516" spans="12:12" x14ac:dyDescent="0.35">
      <c r="L1516" s="213"/>
    </row>
    <row r="1517" spans="12:12" x14ac:dyDescent="0.35">
      <c r="L1517" s="213"/>
    </row>
    <row r="1518" spans="12:12" x14ac:dyDescent="0.35">
      <c r="L1518" s="213"/>
    </row>
    <row r="1519" spans="12:12" x14ac:dyDescent="0.35">
      <c r="L1519" s="213"/>
    </row>
    <row r="1520" spans="12:12" x14ac:dyDescent="0.35">
      <c r="L1520" s="213"/>
    </row>
    <row r="1521" spans="12:12" x14ac:dyDescent="0.35">
      <c r="L1521" s="213"/>
    </row>
    <row r="1522" spans="12:12" x14ac:dyDescent="0.35">
      <c r="L1522" s="213"/>
    </row>
    <row r="1523" spans="12:12" x14ac:dyDescent="0.35">
      <c r="L1523" s="213"/>
    </row>
    <row r="1524" spans="12:12" x14ac:dyDescent="0.35">
      <c r="L1524" s="213"/>
    </row>
    <row r="1525" spans="12:12" x14ac:dyDescent="0.35">
      <c r="L1525" s="213"/>
    </row>
    <row r="1526" spans="12:12" x14ac:dyDescent="0.35">
      <c r="L1526" s="213"/>
    </row>
    <row r="1527" spans="12:12" x14ac:dyDescent="0.35">
      <c r="L1527" s="213"/>
    </row>
    <row r="1528" spans="12:12" x14ac:dyDescent="0.35">
      <c r="L1528" s="213"/>
    </row>
    <row r="1529" spans="12:12" x14ac:dyDescent="0.35">
      <c r="L1529" s="213"/>
    </row>
    <row r="1530" spans="12:12" x14ac:dyDescent="0.35">
      <c r="L1530" s="213"/>
    </row>
    <row r="1531" spans="12:12" x14ac:dyDescent="0.35">
      <c r="L1531" s="213"/>
    </row>
    <row r="1532" spans="12:12" x14ac:dyDescent="0.35">
      <c r="L1532" s="213"/>
    </row>
    <row r="1533" spans="12:12" x14ac:dyDescent="0.35">
      <c r="L1533" s="213"/>
    </row>
    <row r="1534" spans="12:12" x14ac:dyDescent="0.35">
      <c r="L1534" s="213"/>
    </row>
    <row r="1535" spans="12:12" x14ac:dyDescent="0.35">
      <c r="L1535" s="213"/>
    </row>
    <row r="1536" spans="12:12" x14ac:dyDescent="0.35">
      <c r="L1536" s="213"/>
    </row>
    <row r="1537" spans="12:12" x14ac:dyDescent="0.35">
      <c r="L1537" s="213"/>
    </row>
    <row r="1538" spans="12:12" x14ac:dyDescent="0.35">
      <c r="L1538" s="213"/>
    </row>
    <row r="1539" spans="12:12" x14ac:dyDescent="0.35">
      <c r="L1539" s="213"/>
    </row>
    <row r="1540" spans="12:12" x14ac:dyDescent="0.35">
      <c r="L1540" s="213"/>
    </row>
    <row r="1541" spans="12:12" x14ac:dyDescent="0.35">
      <c r="L1541" s="213"/>
    </row>
    <row r="1542" spans="12:12" x14ac:dyDescent="0.35">
      <c r="L1542" s="213"/>
    </row>
    <row r="1543" spans="12:12" x14ac:dyDescent="0.35">
      <c r="L1543" s="213"/>
    </row>
    <row r="1544" spans="12:12" x14ac:dyDescent="0.35">
      <c r="L1544" s="213"/>
    </row>
    <row r="1545" spans="12:12" x14ac:dyDescent="0.35">
      <c r="L1545" s="213"/>
    </row>
    <row r="1546" spans="12:12" x14ac:dyDescent="0.35">
      <c r="L1546" s="213"/>
    </row>
    <row r="1547" spans="12:12" x14ac:dyDescent="0.35">
      <c r="L1547" s="213"/>
    </row>
    <row r="1548" spans="12:12" x14ac:dyDescent="0.35">
      <c r="L1548" s="213"/>
    </row>
    <row r="1549" spans="12:12" x14ac:dyDescent="0.35">
      <c r="L1549" s="213"/>
    </row>
    <row r="1550" spans="12:12" x14ac:dyDescent="0.35">
      <c r="L1550" s="213"/>
    </row>
    <row r="1551" spans="12:12" x14ac:dyDescent="0.35">
      <c r="L1551" s="213"/>
    </row>
    <row r="1552" spans="12:12" x14ac:dyDescent="0.35">
      <c r="L1552" s="213"/>
    </row>
    <row r="1553" spans="12:12" x14ac:dyDescent="0.35">
      <c r="L1553" s="213"/>
    </row>
    <row r="1554" spans="12:12" x14ac:dyDescent="0.35">
      <c r="L1554" s="213"/>
    </row>
    <row r="1555" spans="12:12" x14ac:dyDescent="0.35">
      <c r="L1555" s="213"/>
    </row>
    <row r="1556" spans="12:12" x14ac:dyDescent="0.35">
      <c r="L1556" s="213"/>
    </row>
    <row r="1557" spans="12:12" x14ac:dyDescent="0.35">
      <c r="L1557" s="213"/>
    </row>
    <row r="1558" spans="12:12" x14ac:dyDescent="0.35">
      <c r="L1558" s="213"/>
    </row>
    <row r="1559" spans="12:12" x14ac:dyDescent="0.35">
      <c r="L1559" s="213"/>
    </row>
    <row r="1560" spans="12:12" x14ac:dyDescent="0.35">
      <c r="L1560" s="213"/>
    </row>
    <row r="1561" spans="12:12" x14ac:dyDescent="0.35">
      <c r="L1561" s="213"/>
    </row>
    <row r="1562" spans="12:12" x14ac:dyDescent="0.35">
      <c r="L1562" s="213"/>
    </row>
    <row r="1563" spans="12:12" x14ac:dyDescent="0.35">
      <c r="L1563" s="213"/>
    </row>
    <row r="1564" spans="12:12" x14ac:dyDescent="0.35">
      <c r="L1564" s="213"/>
    </row>
    <row r="1565" spans="12:12" x14ac:dyDescent="0.35">
      <c r="L1565" s="213"/>
    </row>
    <row r="1566" spans="12:12" x14ac:dyDescent="0.35">
      <c r="L1566" s="213"/>
    </row>
    <row r="1567" spans="12:12" x14ac:dyDescent="0.35">
      <c r="L1567" s="213"/>
    </row>
    <row r="1568" spans="12:12" x14ac:dyDescent="0.35">
      <c r="L1568" s="213"/>
    </row>
    <row r="1569" spans="12:12" x14ac:dyDescent="0.35">
      <c r="L1569" s="213"/>
    </row>
    <row r="1570" spans="12:12" x14ac:dyDescent="0.35">
      <c r="L1570" s="213"/>
    </row>
    <row r="1571" spans="12:12" x14ac:dyDescent="0.35">
      <c r="L1571" s="213"/>
    </row>
    <row r="1572" spans="12:12" x14ac:dyDescent="0.35">
      <c r="L1572" s="213"/>
    </row>
    <row r="1573" spans="12:12" x14ac:dyDescent="0.35">
      <c r="L1573" s="213"/>
    </row>
    <row r="1574" spans="12:12" x14ac:dyDescent="0.35">
      <c r="L1574" s="213"/>
    </row>
    <row r="1575" spans="12:12" x14ac:dyDescent="0.35">
      <c r="L1575" s="213"/>
    </row>
    <row r="1576" spans="12:12" x14ac:dyDescent="0.35">
      <c r="L1576" s="213"/>
    </row>
    <row r="1577" spans="12:12" x14ac:dyDescent="0.35">
      <c r="L1577" s="213"/>
    </row>
    <row r="1578" spans="12:12" x14ac:dyDescent="0.35">
      <c r="L1578" s="213"/>
    </row>
    <row r="1579" spans="12:12" x14ac:dyDescent="0.35">
      <c r="L1579" s="213"/>
    </row>
    <row r="1580" spans="12:12" x14ac:dyDescent="0.35">
      <c r="L1580" s="213"/>
    </row>
    <row r="1581" spans="12:12" x14ac:dyDescent="0.35">
      <c r="L1581" s="213"/>
    </row>
    <row r="1582" spans="12:12" x14ac:dyDescent="0.35">
      <c r="L1582" s="213"/>
    </row>
    <row r="1583" spans="12:12" x14ac:dyDescent="0.35">
      <c r="L1583" s="213"/>
    </row>
    <row r="1584" spans="12:12" x14ac:dyDescent="0.35">
      <c r="L1584" s="213"/>
    </row>
    <row r="1585" spans="12:12" x14ac:dyDescent="0.35">
      <c r="L1585" s="213"/>
    </row>
    <row r="1586" spans="12:12" x14ac:dyDescent="0.35">
      <c r="L1586" s="213"/>
    </row>
    <row r="1587" spans="12:12" x14ac:dyDescent="0.35">
      <c r="L1587" s="213"/>
    </row>
    <row r="1588" spans="12:12" x14ac:dyDescent="0.35">
      <c r="L1588" s="213"/>
    </row>
    <row r="1589" spans="12:12" x14ac:dyDescent="0.35">
      <c r="L1589" s="213"/>
    </row>
    <row r="1590" spans="12:12" x14ac:dyDescent="0.35">
      <c r="L1590" s="213"/>
    </row>
    <row r="1591" spans="12:12" x14ac:dyDescent="0.35">
      <c r="L1591" s="213"/>
    </row>
    <row r="1592" spans="12:12" x14ac:dyDescent="0.35">
      <c r="L1592" s="213"/>
    </row>
    <row r="1593" spans="12:12" x14ac:dyDescent="0.35">
      <c r="L1593" s="213"/>
    </row>
    <row r="1594" spans="12:12" x14ac:dyDescent="0.35">
      <c r="L1594" s="213"/>
    </row>
    <row r="1595" spans="12:12" x14ac:dyDescent="0.35">
      <c r="L1595" s="213"/>
    </row>
    <row r="1596" spans="12:12" x14ac:dyDescent="0.35">
      <c r="L1596" s="213"/>
    </row>
    <row r="1597" spans="12:12" x14ac:dyDescent="0.35">
      <c r="L1597" s="213"/>
    </row>
    <row r="1598" spans="12:12" x14ac:dyDescent="0.35">
      <c r="L1598" s="213"/>
    </row>
    <row r="1599" spans="12:12" x14ac:dyDescent="0.35">
      <c r="L1599" s="213"/>
    </row>
    <row r="1600" spans="12:12" x14ac:dyDescent="0.35">
      <c r="L1600" s="213"/>
    </row>
    <row r="1601" spans="12:12" x14ac:dyDescent="0.35">
      <c r="L1601" s="213"/>
    </row>
    <row r="1602" spans="12:12" x14ac:dyDescent="0.35">
      <c r="L1602" s="213"/>
    </row>
    <row r="1603" spans="12:12" x14ac:dyDescent="0.35">
      <c r="L1603" s="213"/>
    </row>
    <row r="1604" spans="12:12" x14ac:dyDescent="0.35">
      <c r="L1604" s="213"/>
    </row>
    <row r="1605" spans="12:12" x14ac:dyDescent="0.35">
      <c r="L1605" s="213"/>
    </row>
    <row r="1606" spans="12:12" x14ac:dyDescent="0.35">
      <c r="L1606" s="213"/>
    </row>
    <row r="1607" spans="12:12" x14ac:dyDescent="0.35">
      <c r="L1607" s="213"/>
    </row>
    <row r="1608" spans="12:12" x14ac:dyDescent="0.35">
      <c r="L1608" s="213"/>
    </row>
    <row r="1609" spans="12:12" x14ac:dyDescent="0.35">
      <c r="L1609" s="213"/>
    </row>
    <row r="1610" spans="12:12" x14ac:dyDescent="0.35">
      <c r="L1610" s="213"/>
    </row>
    <row r="1611" spans="12:12" x14ac:dyDescent="0.35">
      <c r="L1611" s="213"/>
    </row>
    <row r="1612" spans="12:12" x14ac:dyDescent="0.35">
      <c r="L1612" s="213"/>
    </row>
    <row r="1613" spans="12:12" x14ac:dyDescent="0.35">
      <c r="L1613" s="213"/>
    </row>
    <row r="1614" spans="12:12" x14ac:dyDescent="0.35">
      <c r="L1614" s="213"/>
    </row>
    <row r="1615" spans="12:12" x14ac:dyDescent="0.35">
      <c r="L1615" s="213"/>
    </row>
    <row r="1616" spans="12:12" x14ac:dyDescent="0.35">
      <c r="L1616" s="213"/>
    </row>
    <row r="1617" spans="12:12" x14ac:dyDescent="0.35">
      <c r="L1617" s="213"/>
    </row>
    <row r="1618" spans="12:12" x14ac:dyDescent="0.35">
      <c r="L1618" s="213"/>
    </row>
    <row r="1619" spans="12:12" x14ac:dyDescent="0.35">
      <c r="L1619" s="213"/>
    </row>
    <row r="1620" spans="12:12" x14ac:dyDescent="0.35">
      <c r="L1620" s="213"/>
    </row>
    <row r="1621" spans="12:12" x14ac:dyDescent="0.35">
      <c r="L1621" s="213"/>
    </row>
    <row r="1622" spans="12:12" x14ac:dyDescent="0.35">
      <c r="L1622" s="213"/>
    </row>
    <row r="1623" spans="12:12" x14ac:dyDescent="0.35">
      <c r="L1623" s="213"/>
    </row>
    <row r="1624" spans="12:12" x14ac:dyDescent="0.35">
      <c r="L1624" s="213"/>
    </row>
    <row r="1625" spans="12:12" x14ac:dyDescent="0.35">
      <c r="L1625" s="213"/>
    </row>
    <row r="1626" spans="12:12" x14ac:dyDescent="0.35">
      <c r="L1626" s="213"/>
    </row>
    <row r="1627" spans="12:12" x14ac:dyDescent="0.35">
      <c r="L1627" s="213"/>
    </row>
    <row r="1628" spans="12:12" x14ac:dyDescent="0.35">
      <c r="L1628" s="213"/>
    </row>
    <row r="1629" spans="12:12" x14ac:dyDescent="0.35">
      <c r="L1629" s="213"/>
    </row>
    <row r="1630" spans="12:12" x14ac:dyDescent="0.35">
      <c r="L1630" s="213"/>
    </row>
    <row r="1631" spans="12:12" x14ac:dyDescent="0.35">
      <c r="L1631" s="213"/>
    </row>
    <row r="1632" spans="12:12" x14ac:dyDescent="0.35">
      <c r="L1632" s="213"/>
    </row>
    <row r="1633" spans="12:12" x14ac:dyDescent="0.35">
      <c r="L1633" s="213"/>
    </row>
    <row r="1634" spans="12:12" x14ac:dyDescent="0.35">
      <c r="L1634" s="213"/>
    </row>
    <row r="1635" spans="12:12" x14ac:dyDescent="0.35">
      <c r="L1635" s="213"/>
    </row>
    <row r="1636" spans="12:12" x14ac:dyDescent="0.35">
      <c r="L1636" s="213"/>
    </row>
    <row r="1637" spans="12:12" x14ac:dyDescent="0.35">
      <c r="L1637" s="213"/>
    </row>
    <row r="1638" spans="12:12" x14ac:dyDescent="0.35">
      <c r="L1638" s="213"/>
    </row>
    <row r="1639" spans="12:12" x14ac:dyDescent="0.35">
      <c r="L1639" s="213"/>
    </row>
    <row r="1640" spans="12:12" x14ac:dyDescent="0.35">
      <c r="L1640" s="213"/>
    </row>
    <row r="1641" spans="12:12" x14ac:dyDescent="0.35">
      <c r="L1641" s="213"/>
    </row>
    <row r="1642" spans="12:12" x14ac:dyDescent="0.35">
      <c r="L1642" s="213"/>
    </row>
    <row r="1643" spans="12:12" x14ac:dyDescent="0.35">
      <c r="L1643" s="213"/>
    </row>
    <row r="1644" spans="12:12" x14ac:dyDescent="0.35">
      <c r="L1644" s="213"/>
    </row>
    <row r="1645" spans="12:12" x14ac:dyDescent="0.35">
      <c r="L1645" s="213"/>
    </row>
    <row r="1646" spans="12:12" x14ac:dyDescent="0.35">
      <c r="L1646" s="213"/>
    </row>
    <row r="1647" spans="12:12" x14ac:dyDescent="0.35">
      <c r="L1647" s="213"/>
    </row>
    <row r="1648" spans="12:12" x14ac:dyDescent="0.35">
      <c r="L1648" s="213"/>
    </row>
    <row r="1649" spans="12:12" x14ac:dyDescent="0.35">
      <c r="L1649" s="213"/>
    </row>
    <row r="1650" spans="12:12" x14ac:dyDescent="0.35">
      <c r="L1650" s="213"/>
    </row>
    <row r="1651" spans="12:12" x14ac:dyDescent="0.35">
      <c r="L1651" s="213"/>
    </row>
    <row r="1652" spans="12:12" x14ac:dyDescent="0.35">
      <c r="L1652" s="213"/>
    </row>
    <row r="1653" spans="12:12" x14ac:dyDescent="0.35">
      <c r="L1653" s="213"/>
    </row>
    <row r="1654" spans="12:12" x14ac:dyDescent="0.35">
      <c r="L1654" s="213"/>
    </row>
    <row r="1655" spans="12:12" x14ac:dyDescent="0.35">
      <c r="L1655" s="213"/>
    </row>
    <row r="1656" spans="12:12" x14ac:dyDescent="0.35">
      <c r="L1656" s="213"/>
    </row>
    <row r="1657" spans="12:12" x14ac:dyDescent="0.35">
      <c r="L1657" s="213"/>
    </row>
    <row r="1658" spans="12:12" x14ac:dyDescent="0.35">
      <c r="L1658" s="213"/>
    </row>
    <row r="1659" spans="12:12" x14ac:dyDescent="0.35">
      <c r="L1659" s="213"/>
    </row>
    <row r="1660" spans="12:12" x14ac:dyDescent="0.35">
      <c r="L1660" s="213"/>
    </row>
    <row r="1661" spans="12:12" x14ac:dyDescent="0.35">
      <c r="L1661" s="213"/>
    </row>
    <row r="1662" spans="12:12" x14ac:dyDescent="0.35">
      <c r="L1662" s="213"/>
    </row>
    <row r="1663" spans="12:12" x14ac:dyDescent="0.35">
      <c r="L1663" s="213"/>
    </row>
    <row r="1664" spans="12:12" x14ac:dyDescent="0.35">
      <c r="L1664" s="213"/>
    </row>
    <row r="1665" spans="12:12" x14ac:dyDescent="0.35">
      <c r="L1665" s="213"/>
    </row>
    <row r="1666" spans="12:12" x14ac:dyDescent="0.35">
      <c r="L1666" s="213"/>
    </row>
    <row r="1667" spans="12:12" x14ac:dyDescent="0.35">
      <c r="L1667" s="213"/>
    </row>
    <row r="1668" spans="12:12" x14ac:dyDescent="0.35">
      <c r="L1668" s="213"/>
    </row>
    <row r="1669" spans="12:12" x14ac:dyDescent="0.35">
      <c r="L1669" s="213"/>
    </row>
    <row r="1670" spans="12:12" x14ac:dyDescent="0.35">
      <c r="L1670" s="213"/>
    </row>
    <row r="1671" spans="12:12" x14ac:dyDescent="0.35">
      <c r="L1671" s="213"/>
    </row>
    <row r="1672" spans="12:12" x14ac:dyDescent="0.35">
      <c r="L1672" s="213"/>
    </row>
    <row r="1673" spans="12:12" x14ac:dyDescent="0.35">
      <c r="L1673" s="213"/>
    </row>
    <row r="1674" spans="12:12" x14ac:dyDescent="0.35">
      <c r="L1674" s="213"/>
    </row>
    <row r="1675" spans="12:12" x14ac:dyDescent="0.35">
      <c r="L1675" s="213"/>
    </row>
    <row r="1676" spans="12:12" x14ac:dyDescent="0.35">
      <c r="L1676" s="213"/>
    </row>
    <row r="1677" spans="12:12" x14ac:dyDescent="0.35">
      <c r="L1677" s="213"/>
    </row>
    <row r="1678" spans="12:12" x14ac:dyDescent="0.35">
      <c r="L1678" s="213"/>
    </row>
    <row r="1679" spans="12:12" x14ac:dyDescent="0.35">
      <c r="L1679" s="213"/>
    </row>
    <row r="1680" spans="12:12" x14ac:dyDescent="0.35">
      <c r="L1680" s="213"/>
    </row>
    <row r="1681" spans="12:12" x14ac:dyDescent="0.35">
      <c r="L1681" s="213"/>
    </row>
    <row r="1682" spans="12:12" x14ac:dyDescent="0.35">
      <c r="L1682" s="213"/>
    </row>
    <row r="1683" spans="12:12" x14ac:dyDescent="0.35">
      <c r="L1683" s="213"/>
    </row>
    <row r="1684" spans="12:12" x14ac:dyDescent="0.35">
      <c r="L1684" s="213"/>
    </row>
    <row r="1685" spans="12:12" x14ac:dyDescent="0.35">
      <c r="L1685" s="213"/>
    </row>
    <row r="1686" spans="12:12" x14ac:dyDescent="0.35">
      <c r="L1686" s="213"/>
    </row>
    <row r="1687" spans="12:12" x14ac:dyDescent="0.35">
      <c r="L1687" s="213"/>
    </row>
    <row r="1688" spans="12:12" x14ac:dyDescent="0.35">
      <c r="L1688" s="213"/>
    </row>
    <row r="1689" spans="12:12" x14ac:dyDescent="0.35">
      <c r="L1689" s="213"/>
    </row>
    <row r="1690" spans="12:12" x14ac:dyDescent="0.35">
      <c r="L1690" s="213"/>
    </row>
    <row r="1691" spans="12:12" x14ac:dyDescent="0.35">
      <c r="L1691" s="213"/>
    </row>
    <row r="1692" spans="12:12" x14ac:dyDescent="0.35">
      <c r="L1692" s="213"/>
    </row>
    <row r="1693" spans="12:12" x14ac:dyDescent="0.35">
      <c r="L1693" s="213"/>
    </row>
    <row r="1694" spans="12:12" x14ac:dyDescent="0.35">
      <c r="L1694" s="213"/>
    </row>
    <row r="1695" spans="12:12" x14ac:dyDescent="0.35">
      <c r="L1695" s="213"/>
    </row>
    <row r="1696" spans="12:12" x14ac:dyDescent="0.35">
      <c r="L1696" s="213"/>
    </row>
    <row r="1697" spans="12:12" x14ac:dyDescent="0.35">
      <c r="L1697" s="213"/>
    </row>
    <row r="1698" spans="12:12" x14ac:dyDescent="0.35">
      <c r="L1698" s="213"/>
    </row>
    <row r="1699" spans="12:12" x14ac:dyDescent="0.35">
      <c r="L1699" s="213"/>
    </row>
    <row r="1700" spans="12:12" x14ac:dyDescent="0.35">
      <c r="L1700" s="213"/>
    </row>
    <row r="1701" spans="12:12" x14ac:dyDescent="0.35">
      <c r="L1701" s="213"/>
    </row>
    <row r="1702" spans="12:12" x14ac:dyDescent="0.35">
      <c r="L1702" s="213"/>
    </row>
    <row r="1703" spans="12:12" x14ac:dyDescent="0.35">
      <c r="L1703" s="213"/>
    </row>
    <row r="1704" spans="12:12" x14ac:dyDescent="0.35">
      <c r="L1704" s="213"/>
    </row>
    <row r="1705" spans="12:12" x14ac:dyDescent="0.35">
      <c r="L1705" s="213"/>
    </row>
    <row r="1706" spans="12:12" x14ac:dyDescent="0.35">
      <c r="L1706" s="213"/>
    </row>
    <row r="1707" spans="12:12" x14ac:dyDescent="0.35">
      <c r="L1707" s="213"/>
    </row>
    <row r="1708" spans="12:12" x14ac:dyDescent="0.35">
      <c r="L1708" s="213"/>
    </row>
    <row r="1709" spans="12:12" x14ac:dyDescent="0.35">
      <c r="L1709" s="213"/>
    </row>
    <row r="1710" spans="12:12" x14ac:dyDescent="0.35">
      <c r="L1710" s="213"/>
    </row>
    <row r="1711" spans="12:12" x14ac:dyDescent="0.35">
      <c r="L1711" s="213"/>
    </row>
    <row r="1712" spans="12:12" x14ac:dyDescent="0.35">
      <c r="L1712" s="213"/>
    </row>
    <row r="1713" spans="12:12" x14ac:dyDescent="0.35">
      <c r="L1713" s="213"/>
    </row>
    <row r="1714" spans="12:12" x14ac:dyDescent="0.35">
      <c r="L1714" s="213"/>
    </row>
    <row r="1715" spans="12:12" x14ac:dyDescent="0.35">
      <c r="L1715" s="213"/>
    </row>
    <row r="1716" spans="12:12" x14ac:dyDescent="0.35">
      <c r="L1716" s="213"/>
    </row>
    <row r="1717" spans="12:12" x14ac:dyDescent="0.35">
      <c r="L1717" s="213"/>
    </row>
    <row r="1718" spans="12:12" x14ac:dyDescent="0.35">
      <c r="L1718" s="213"/>
    </row>
    <row r="1719" spans="12:12" x14ac:dyDescent="0.35">
      <c r="L1719" s="213"/>
    </row>
    <row r="1720" spans="12:12" x14ac:dyDescent="0.35">
      <c r="L1720" s="213"/>
    </row>
    <row r="1721" spans="12:12" x14ac:dyDescent="0.35">
      <c r="L1721" s="213"/>
    </row>
    <row r="1722" spans="12:12" x14ac:dyDescent="0.35">
      <c r="L1722" s="213"/>
    </row>
    <row r="1723" spans="12:12" x14ac:dyDescent="0.35">
      <c r="L1723" s="213"/>
    </row>
    <row r="1724" spans="12:12" x14ac:dyDescent="0.35">
      <c r="L1724" s="213"/>
    </row>
    <row r="1725" spans="12:12" x14ac:dyDescent="0.35">
      <c r="L1725" s="213"/>
    </row>
    <row r="1726" spans="12:12" x14ac:dyDescent="0.35">
      <c r="L1726" s="213"/>
    </row>
    <row r="1727" spans="12:12" x14ac:dyDescent="0.35">
      <c r="L1727" s="213"/>
    </row>
    <row r="1728" spans="12:12" x14ac:dyDescent="0.35">
      <c r="L1728" s="213"/>
    </row>
    <row r="1729" spans="12:12" x14ac:dyDescent="0.35">
      <c r="L1729" s="213"/>
    </row>
    <row r="1730" spans="12:12" x14ac:dyDescent="0.35">
      <c r="L1730" s="213"/>
    </row>
    <row r="1731" spans="12:12" x14ac:dyDescent="0.35">
      <c r="L1731" s="213"/>
    </row>
    <row r="1732" spans="12:12" x14ac:dyDescent="0.35">
      <c r="L1732" s="213"/>
    </row>
    <row r="1733" spans="12:12" x14ac:dyDescent="0.35">
      <c r="L1733" s="213"/>
    </row>
    <row r="1734" spans="12:12" x14ac:dyDescent="0.35">
      <c r="L1734" s="213"/>
    </row>
    <row r="1735" spans="12:12" x14ac:dyDescent="0.35">
      <c r="L1735" s="213"/>
    </row>
    <row r="1736" spans="12:12" x14ac:dyDescent="0.35">
      <c r="L1736" s="213"/>
    </row>
    <row r="1737" spans="12:12" x14ac:dyDescent="0.35">
      <c r="L1737" s="213"/>
    </row>
    <row r="1738" spans="12:12" x14ac:dyDescent="0.35">
      <c r="L1738" s="213"/>
    </row>
    <row r="1739" spans="12:12" x14ac:dyDescent="0.35">
      <c r="L1739" s="213"/>
    </row>
    <row r="1740" spans="12:12" x14ac:dyDescent="0.35">
      <c r="L1740" s="213"/>
    </row>
    <row r="1741" spans="12:12" x14ac:dyDescent="0.35">
      <c r="L1741" s="213"/>
    </row>
    <row r="1742" spans="12:12" x14ac:dyDescent="0.35">
      <c r="L1742" s="213"/>
    </row>
    <row r="1743" spans="12:12" x14ac:dyDescent="0.35">
      <c r="L1743" s="213"/>
    </row>
    <row r="1744" spans="12:12" x14ac:dyDescent="0.35">
      <c r="L1744" s="213"/>
    </row>
    <row r="1745" spans="12:12" x14ac:dyDescent="0.35">
      <c r="L1745" s="213"/>
    </row>
    <row r="1746" spans="12:12" x14ac:dyDescent="0.35">
      <c r="L1746" s="213"/>
    </row>
    <row r="1747" spans="12:12" x14ac:dyDescent="0.35">
      <c r="L1747" s="213"/>
    </row>
    <row r="1748" spans="12:12" x14ac:dyDescent="0.35">
      <c r="L1748" s="213"/>
    </row>
    <row r="1749" spans="12:12" x14ac:dyDescent="0.35">
      <c r="L1749" s="213"/>
    </row>
    <row r="1750" spans="12:12" x14ac:dyDescent="0.35">
      <c r="L1750" s="213"/>
    </row>
    <row r="1751" spans="12:12" x14ac:dyDescent="0.35">
      <c r="L1751" s="213"/>
    </row>
    <row r="1752" spans="12:12" x14ac:dyDescent="0.35">
      <c r="L1752" s="213"/>
    </row>
    <row r="1753" spans="12:12" x14ac:dyDescent="0.35">
      <c r="L1753" s="213"/>
    </row>
    <row r="1754" spans="12:12" x14ac:dyDescent="0.35">
      <c r="L1754" s="213"/>
    </row>
    <row r="1755" spans="12:12" x14ac:dyDescent="0.35">
      <c r="L1755" s="213"/>
    </row>
    <row r="1756" spans="12:12" x14ac:dyDescent="0.35">
      <c r="L1756" s="213"/>
    </row>
    <row r="1757" spans="12:12" x14ac:dyDescent="0.35">
      <c r="L1757" s="213"/>
    </row>
    <row r="1758" spans="12:12" x14ac:dyDescent="0.35">
      <c r="L1758" s="213"/>
    </row>
    <row r="1759" spans="12:12" x14ac:dyDescent="0.35">
      <c r="L1759" s="213"/>
    </row>
    <row r="1760" spans="12:12" x14ac:dyDescent="0.35">
      <c r="L1760" s="213"/>
    </row>
    <row r="1761" spans="12:12" x14ac:dyDescent="0.35">
      <c r="L1761" s="213"/>
    </row>
    <row r="1762" spans="12:12" x14ac:dyDescent="0.35">
      <c r="L1762" s="213"/>
    </row>
    <row r="1763" spans="12:12" x14ac:dyDescent="0.35">
      <c r="L1763" s="213"/>
    </row>
    <row r="1764" spans="12:12" x14ac:dyDescent="0.35">
      <c r="L1764" s="213"/>
    </row>
    <row r="1765" spans="12:12" x14ac:dyDescent="0.35">
      <c r="L1765" s="213"/>
    </row>
    <row r="1766" spans="12:12" x14ac:dyDescent="0.35">
      <c r="L1766" s="213"/>
    </row>
    <row r="1767" spans="12:12" x14ac:dyDescent="0.35">
      <c r="L1767" s="213"/>
    </row>
    <row r="1768" spans="12:12" x14ac:dyDescent="0.35">
      <c r="L1768" s="213"/>
    </row>
    <row r="1769" spans="12:12" x14ac:dyDescent="0.35">
      <c r="L1769" s="213"/>
    </row>
    <row r="1770" spans="12:12" x14ac:dyDescent="0.35">
      <c r="L1770" s="213"/>
    </row>
    <row r="1771" spans="12:12" x14ac:dyDescent="0.35">
      <c r="L1771" s="213"/>
    </row>
    <row r="1772" spans="12:12" x14ac:dyDescent="0.35">
      <c r="L1772" s="213"/>
    </row>
    <row r="1773" spans="12:12" x14ac:dyDescent="0.35">
      <c r="L1773" s="213"/>
    </row>
    <row r="1774" spans="12:12" x14ac:dyDescent="0.35">
      <c r="L1774" s="213"/>
    </row>
    <row r="1775" spans="12:12" x14ac:dyDescent="0.35">
      <c r="L1775" s="213"/>
    </row>
    <row r="1776" spans="12:12" x14ac:dyDescent="0.35">
      <c r="L1776" s="213"/>
    </row>
    <row r="1777" spans="12:12" x14ac:dyDescent="0.35">
      <c r="L1777" s="213"/>
    </row>
    <row r="1778" spans="12:12" x14ac:dyDescent="0.35">
      <c r="L1778" s="213"/>
    </row>
    <row r="1779" spans="12:12" x14ac:dyDescent="0.35">
      <c r="L1779" s="213"/>
    </row>
    <row r="1780" spans="12:12" x14ac:dyDescent="0.35">
      <c r="L1780" s="213"/>
    </row>
    <row r="1781" spans="12:12" x14ac:dyDescent="0.35">
      <c r="L1781" s="213"/>
    </row>
    <row r="1782" spans="12:12" x14ac:dyDescent="0.35">
      <c r="L1782" s="213"/>
    </row>
    <row r="1783" spans="12:12" x14ac:dyDescent="0.35">
      <c r="L1783" s="213"/>
    </row>
    <row r="1784" spans="12:12" x14ac:dyDescent="0.35">
      <c r="L1784" s="213"/>
    </row>
    <row r="1785" spans="12:12" x14ac:dyDescent="0.35">
      <c r="L1785" s="213"/>
    </row>
    <row r="1786" spans="12:12" x14ac:dyDescent="0.35">
      <c r="L1786" s="213"/>
    </row>
    <row r="1787" spans="12:12" x14ac:dyDescent="0.35">
      <c r="L1787" s="213"/>
    </row>
    <row r="1788" spans="12:12" x14ac:dyDescent="0.35">
      <c r="L1788" s="213"/>
    </row>
    <row r="1789" spans="12:12" x14ac:dyDescent="0.35">
      <c r="L1789" s="213"/>
    </row>
    <row r="1790" spans="12:12" x14ac:dyDescent="0.35">
      <c r="L1790" s="213"/>
    </row>
    <row r="1791" spans="12:12" x14ac:dyDescent="0.35">
      <c r="L1791" s="213"/>
    </row>
    <row r="1792" spans="12:12" x14ac:dyDescent="0.35">
      <c r="L1792" s="213"/>
    </row>
    <row r="1793" spans="12:12" x14ac:dyDescent="0.35">
      <c r="L1793" s="213"/>
    </row>
    <row r="1794" spans="12:12" x14ac:dyDescent="0.35">
      <c r="L1794" s="213"/>
    </row>
    <row r="1795" spans="12:12" x14ac:dyDescent="0.35">
      <c r="L1795" s="213"/>
    </row>
    <row r="1796" spans="12:12" x14ac:dyDescent="0.35">
      <c r="L1796" s="213"/>
    </row>
    <row r="1797" spans="12:12" x14ac:dyDescent="0.35">
      <c r="L1797" s="213"/>
    </row>
    <row r="1798" spans="12:12" x14ac:dyDescent="0.35">
      <c r="L1798" s="213"/>
    </row>
    <row r="1799" spans="12:12" x14ac:dyDescent="0.35">
      <c r="L1799" s="213"/>
    </row>
    <row r="1800" spans="12:12" x14ac:dyDescent="0.35">
      <c r="L1800" s="213"/>
    </row>
    <row r="1801" spans="12:12" x14ac:dyDescent="0.35">
      <c r="L1801" s="213"/>
    </row>
    <row r="1802" spans="12:12" x14ac:dyDescent="0.35">
      <c r="L1802" s="213"/>
    </row>
    <row r="1803" spans="12:12" x14ac:dyDescent="0.35">
      <c r="L1803" s="213"/>
    </row>
    <row r="1804" spans="12:12" x14ac:dyDescent="0.35">
      <c r="L1804" s="213"/>
    </row>
    <row r="1805" spans="12:12" x14ac:dyDescent="0.35">
      <c r="L1805" s="213"/>
    </row>
    <row r="1806" spans="12:12" x14ac:dyDescent="0.35">
      <c r="L1806" s="213"/>
    </row>
    <row r="1807" spans="12:12" x14ac:dyDescent="0.35">
      <c r="L1807" s="213"/>
    </row>
    <row r="1808" spans="12:12" x14ac:dyDescent="0.35">
      <c r="L1808" s="213"/>
    </row>
    <row r="1809" spans="12:12" x14ac:dyDescent="0.35">
      <c r="L1809" s="213"/>
    </row>
    <row r="1810" spans="12:12" x14ac:dyDescent="0.35">
      <c r="L1810" s="213"/>
    </row>
    <row r="1811" spans="12:12" x14ac:dyDescent="0.35">
      <c r="L1811" s="213"/>
    </row>
    <row r="1812" spans="12:12" x14ac:dyDescent="0.35">
      <c r="L1812" s="213"/>
    </row>
    <row r="1813" spans="12:12" x14ac:dyDescent="0.35">
      <c r="L1813" s="213"/>
    </row>
    <row r="1814" spans="12:12" x14ac:dyDescent="0.35">
      <c r="L1814" s="213"/>
    </row>
    <row r="1815" spans="12:12" x14ac:dyDescent="0.35">
      <c r="L1815" s="213"/>
    </row>
    <row r="1816" spans="12:12" x14ac:dyDescent="0.35">
      <c r="L1816" s="213"/>
    </row>
    <row r="1817" spans="12:12" x14ac:dyDescent="0.35">
      <c r="L1817" s="213"/>
    </row>
    <row r="1818" spans="12:12" x14ac:dyDescent="0.35">
      <c r="L1818" s="213"/>
    </row>
    <row r="1819" spans="12:12" x14ac:dyDescent="0.35">
      <c r="L1819" s="213"/>
    </row>
    <row r="1820" spans="12:12" x14ac:dyDescent="0.35">
      <c r="L1820" s="213"/>
    </row>
    <row r="1821" spans="12:12" x14ac:dyDescent="0.35">
      <c r="L1821" s="213"/>
    </row>
    <row r="1822" spans="12:12" x14ac:dyDescent="0.35">
      <c r="L1822" s="213"/>
    </row>
    <row r="1823" spans="12:12" x14ac:dyDescent="0.35">
      <c r="L1823" s="213"/>
    </row>
    <row r="1824" spans="12:12" x14ac:dyDescent="0.35">
      <c r="L1824" s="213"/>
    </row>
    <row r="1825" spans="12:12" x14ac:dyDescent="0.35">
      <c r="L1825" s="213"/>
    </row>
    <row r="1826" spans="12:12" x14ac:dyDescent="0.35">
      <c r="L1826" s="213"/>
    </row>
    <row r="1827" spans="12:12" x14ac:dyDescent="0.35">
      <c r="L1827" s="213"/>
    </row>
    <row r="1828" spans="12:12" x14ac:dyDescent="0.35">
      <c r="L1828" s="213"/>
    </row>
    <row r="1829" spans="12:12" x14ac:dyDescent="0.35">
      <c r="L1829" s="213"/>
    </row>
    <row r="1830" spans="12:12" x14ac:dyDescent="0.35">
      <c r="L1830" s="213"/>
    </row>
    <row r="1831" spans="12:12" x14ac:dyDescent="0.35">
      <c r="L1831" s="213"/>
    </row>
    <row r="1832" spans="12:12" x14ac:dyDescent="0.35">
      <c r="L1832" s="213"/>
    </row>
    <row r="1833" spans="12:12" x14ac:dyDescent="0.35">
      <c r="L1833" s="213"/>
    </row>
    <row r="1834" spans="12:12" x14ac:dyDescent="0.35">
      <c r="L1834" s="213"/>
    </row>
    <row r="1835" spans="12:12" x14ac:dyDescent="0.35">
      <c r="L1835" s="213"/>
    </row>
    <row r="1836" spans="12:12" x14ac:dyDescent="0.35">
      <c r="L1836" s="213"/>
    </row>
    <row r="1837" spans="12:12" x14ac:dyDescent="0.35">
      <c r="L1837" s="213"/>
    </row>
    <row r="1838" spans="12:12" x14ac:dyDescent="0.35">
      <c r="L1838" s="213"/>
    </row>
    <row r="1839" spans="12:12" x14ac:dyDescent="0.35">
      <c r="L1839" s="213"/>
    </row>
    <row r="1840" spans="12:12" x14ac:dyDescent="0.35">
      <c r="L1840" s="213"/>
    </row>
    <row r="1841" spans="12:12" x14ac:dyDescent="0.35">
      <c r="L1841" s="213"/>
    </row>
    <row r="1842" spans="12:12" x14ac:dyDescent="0.35">
      <c r="L1842" s="213"/>
    </row>
    <row r="1843" spans="12:12" x14ac:dyDescent="0.35">
      <c r="L1843" s="213"/>
    </row>
    <row r="1844" spans="12:12" x14ac:dyDescent="0.35">
      <c r="L1844" s="213"/>
    </row>
    <row r="1845" spans="12:12" x14ac:dyDescent="0.35">
      <c r="L1845" s="213"/>
    </row>
    <row r="1846" spans="12:12" x14ac:dyDescent="0.35">
      <c r="L1846" s="213"/>
    </row>
    <row r="1847" spans="12:12" x14ac:dyDescent="0.35">
      <c r="L1847" s="213"/>
    </row>
    <row r="1848" spans="12:12" x14ac:dyDescent="0.35">
      <c r="L1848" s="213"/>
    </row>
    <row r="1849" spans="12:12" x14ac:dyDescent="0.35">
      <c r="L1849" s="213"/>
    </row>
    <row r="1850" spans="12:12" x14ac:dyDescent="0.35">
      <c r="L1850" s="213"/>
    </row>
    <row r="1851" spans="12:12" x14ac:dyDescent="0.35">
      <c r="L1851" s="213"/>
    </row>
    <row r="1852" spans="12:12" x14ac:dyDescent="0.35">
      <c r="L1852" s="213"/>
    </row>
    <row r="1853" spans="12:12" x14ac:dyDescent="0.35">
      <c r="L1853" s="213"/>
    </row>
    <row r="1854" spans="12:12" x14ac:dyDescent="0.35">
      <c r="L1854" s="213"/>
    </row>
    <row r="1855" spans="12:12" x14ac:dyDescent="0.35">
      <c r="L1855" s="213"/>
    </row>
    <row r="1856" spans="12:12" x14ac:dyDescent="0.35">
      <c r="L1856" s="213"/>
    </row>
    <row r="1857" spans="12:12" x14ac:dyDescent="0.35">
      <c r="L1857" s="213"/>
    </row>
    <row r="1858" spans="12:12" x14ac:dyDescent="0.35">
      <c r="L1858" s="213"/>
    </row>
    <row r="1859" spans="12:12" x14ac:dyDescent="0.35">
      <c r="L1859" s="213"/>
    </row>
    <row r="1860" spans="12:12" x14ac:dyDescent="0.35">
      <c r="L1860" s="213"/>
    </row>
    <row r="1861" spans="12:12" x14ac:dyDescent="0.35">
      <c r="L1861" s="213"/>
    </row>
    <row r="1862" spans="12:12" x14ac:dyDescent="0.35">
      <c r="L1862" s="213"/>
    </row>
    <row r="1863" spans="12:12" x14ac:dyDescent="0.35">
      <c r="L1863" s="213"/>
    </row>
    <row r="1864" spans="12:12" x14ac:dyDescent="0.35">
      <c r="L1864" s="213"/>
    </row>
    <row r="1865" spans="12:12" x14ac:dyDescent="0.35">
      <c r="L1865" s="213"/>
    </row>
    <row r="1866" spans="12:12" x14ac:dyDescent="0.35">
      <c r="L1866" s="213"/>
    </row>
    <row r="1867" spans="12:12" x14ac:dyDescent="0.35">
      <c r="L1867" s="213"/>
    </row>
    <row r="1868" spans="12:12" x14ac:dyDescent="0.35">
      <c r="L1868" s="213"/>
    </row>
    <row r="1869" spans="12:12" x14ac:dyDescent="0.35">
      <c r="L1869" s="213"/>
    </row>
    <row r="1870" spans="12:12" x14ac:dyDescent="0.35">
      <c r="L1870" s="213"/>
    </row>
    <row r="1871" spans="12:12" x14ac:dyDescent="0.35">
      <c r="L1871" s="213"/>
    </row>
    <row r="1872" spans="12:12" x14ac:dyDescent="0.35">
      <c r="L1872" s="213"/>
    </row>
    <row r="1873" spans="12:12" x14ac:dyDescent="0.35">
      <c r="L1873" s="213"/>
    </row>
    <row r="1874" spans="12:12" x14ac:dyDescent="0.35">
      <c r="L1874" s="213"/>
    </row>
    <row r="1875" spans="12:12" x14ac:dyDescent="0.35">
      <c r="L1875" s="213"/>
    </row>
    <row r="1876" spans="12:12" x14ac:dyDescent="0.35">
      <c r="L1876" s="213"/>
    </row>
    <row r="1877" spans="12:12" x14ac:dyDescent="0.35">
      <c r="L1877" s="213"/>
    </row>
    <row r="1878" spans="12:12" x14ac:dyDescent="0.35">
      <c r="L1878" s="213"/>
    </row>
    <row r="1879" spans="12:12" x14ac:dyDescent="0.35">
      <c r="L1879" s="213"/>
    </row>
    <row r="1880" spans="12:12" x14ac:dyDescent="0.35">
      <c r="L1880" s="213"/>
    </row>
    <row r="1881" spans="12:12" x14ac:dyDescent="0.35">
      <c r="L1881" s="213"/>
    </row>
    <row r="1882" spans="12:12" x14ac:dyDescent="0.35">
      <c r="L1882" s="213"/>
    </row>
    <row r="1883" spans="12:12" x14ac:dyDescent="0.35">
      <c r="L1883" s="213"/>
    </row>
    <row r="1884" spans="12:12" x14ac:dyDescent="0.35">
      <c r="L1884" s="213"/>
    </row>
    <row r="1885" spans="12:12" x14ac:dyDescent="0.35">
      <c r="L1885" s="213"/>
    </row>
    <row r="1886" spans="12:12" x14ac:dyDescent="0.35">
      <c r="L1886" s="213"/>
    </row>
    <row r="1887" spans="12:12" x14ac:dyDescent="0.35">
      <c r="L1887" s="213"/>
    </row>
    <row r="1888" spans="12:12" x14ac:dyDescent="0.35">
      <c r="L1888" s="213"/>
    </row>
    <row r="1889" spans="12:12" x14ac:dyDescent="0.35">
      <c r="L1889" s="213"/>
    </row>
    <row r="1890" spans="12:12" x14ac:dyDescent="0.35">
      <c r="L1890" s="213"/>
    </row>
    <row r="1891" spans="12:12" x14ac:dyDescent="0.35">
      <c r="L1891" s="213"/>
    </row>
    <row r="1892" spans="12:12" x14ac:dyDescent="0.35">
      <c r="L1892" s="213"/>
    </row>
    <row r="1893" spans="12:12" x14ac:dyDescent="0.35">
      <c r="L1893" s="213"/>
    </row>
    <row r="1894" spans="12:12" x14ac:dyDescent="0.35">
      <c r="L1894" s="213"/>
    </row>
    <row r="1895" spans="12:12" x14ac:dyDescent="0.35">
      <c r="L1895" s="213"/>
    </row>
    <row r="1896" spans="12:12" x14ac:dyDescent="0.35">
      <c r="L1896" s="213"/>
    </row>
    <row r="1897" spans="12:12" x14ac:dyDescent="0.35">
      <c r="L1897" s="213"/>
    </row>
    <row r="1898" spans="12:12" x14ac:dyDescent="0.35">
      <c r="L1898" s="213"/>
    </row>
    <row r="1899" spans="12:12" x14ac:dyDescent="0.35">
      <c r="L1899" s="213"/>
    </row>
    <row r="1900" spans="12:12" x14ac:dyDescent="0.35">
      <c r="L1900" s="213"/>
    </row>
    <row r="1901" spans="12:12" x14ac:dyDescent="0.35">
      <c r="L1901" s="213"/>
    </row>
    <row r="1902" spans="12:12" x14ac:dyDescent="0.35">
      <c r="L1902" s="213"/>
    </row>
    <row r="1903" spans="12:12" x14ac:dyDescent="0.35">
      <c r="L1903" s="213"/>
    </row>
    <row r="1904" spans="12:12" x14ac:dyDescent="0.35">
      <c r="L1904" s="213"/>
    </row>
    <row r="1905" spans="12:12" x14ac:dyDescent="0.35">
      <c r="L1905" s="213"/>
    </row>
    <row r="1906" spans="12:12" x14ac:dyDescent="0.35">
      <c r="L1906" s="213"/>
    </row>
    <row r="1907" spans="12:12" x14ac:dyDescent="0.35">
      <c r="L1907" s="213"/>
    </row>
    <row r="1908" spans="12:12" x14ac:dyDescent="0.35">
      <c r="L1908" s="213"/>
    </row>
    <row r="1909" spans="12:12" x14ac:dyDescent="0.35">
      <c r="L1909" s="213"/>
    </row>
    <row r="1910" spans="12:12" x14ac:dyDescent="0.35">
      <c r="L1910" s="213"/>
    </row>
    <row r="1911" spans="12:12" x14ac:dyDescent="0.35">
      <c r="L1911" s="213"/>
    </row>
    <row r="1912" spans="12:12" x14ac:dyDescent="0.35">
      <c r="L1912" s="213"/>
    </row>
    <row r="1913" spans="12:12" x14ac:dyDescent="0.35">
      <c r="L1913" s="213"/>
    </row>
    <row r="1914" spans="12:12" x14ac:dyDescent="0.35">
      <c r="L1914" s="213"/>
    </row>
    <row r="1915" spans="12:12" x14ac:dyDescent="0.35">
      <c r="L1915" s="213"/>
    </row>
    <row r="1916" spans="12:12" x14ac:dyDescent="0.35">
      <c r="L1916" s="213"/>
    </row>
    <row r="1917" spans="12:12" x14ac:dyDescent="0.35">
      <c r="L1917" s="213"/>
    </row>
    <row r="1918" spans="12:12" x14ac:dyDescent="0.35">
      <c r="L1918" s="213"/>
    </row>
    <row r="1919" spans="12:12" x14ac:dyDescent="0.35">
      <c r="L1919" s="213"/>
    </row>
    <row r="1920" spans="12:12" x14ac:dyDescent="0.35">
      <c r="L1920" s="213"/>
    </row>
    <row r="1921" spans="12:12" x14ac:dyDescent="0.35">
      <c r="L1921" s="213"/>
    </row>
    <row r="1922" spans="12:12" x14ac:dyDescent="0.35">
      <c r="L1922" s="213"/>
    </row>
    <row r="1923" spans="12:12" x14ac:dyDescent="0.35">
      <c r="L1923" s="213"/>
    </row>
    <row r="1924" spans="12:12" x14ac:dyDescent="0.35">
      <c r="L1924" s="213"/>
    </row>
    <row r="1925" spans="12:12" x14ac:dyDescent="0.35">
      <c r="L1925" s="213"/>
    </row>
    <row r="1926" spans="12:12" x14ac:dyDescent="0.35">
      <c r="L1926" s="213"/>
    </row>
    <row r="1927" spans="12:12" x14ac:dyDescent="0.35">
      <c r="L1927" s="213"/>
    </row>
    <row r="1928" spans="12:12" x14ac:dyDescent="0.35">
      <c r="L1928" s="213"/>
    </row>
    <row r="1929" spans="12:12" x14ac:dyDescent="0.35">
      <c r="L1929" s="213"/>
    </row>
    <row r="1930" spans="12:12" x14ac:dyDescent="0.35">
      <c r="L1930" s="213"/>
    </row>
    <row r="1931" spans="12:12" x14ac:dyDescent="0.35">
      <c r="L1931" s="213"/>
    </row>
    <row r="1932" spans="12:12" x14ac:dyDescent="0.35">
      <c r="L1932" s="213"/>
    </row>
    <row r="1933" spans="12:12" x14ac:dyDescent="0.35">
      <c r="L1933" s="213"/>
    </row>
    <row r="1934" spans="12:12" x14ac:dyDescent="0.35">
      <c r="L1934" s="213"/>
    </row>
    <row r="1935" spans="12:12" x14ac:dyDescent="0.35">
      <c r="L1935" s="213"/>
    </row>
    <row r="1936" spans="12:12" x14ac:dyDescent="0.35">
      <c r="L1936" s="213"/>
    </row>
    <row r="1937" spans="12:12" x14ac:dyDescent="0.35">
      <c r="L1937" s="213"/>
    </row>
    <row r="1938" spans="12:12" x14ac:dyDescent="0.35">
      <c r="L1938" s="213"/>
    </row>
    <row r="1939" spans="12:12" x14ac:dyDescent="0.35">
      <c r="L1939" s="213"/>
    </row>
    <row r="1940" spans="12:12" x14ac:dyDescent="0.35">
      <c r="L1940" s="213"/>
    </row>
    <row r="1941" spans="12:12" x14ac:dyDescent="0.35">
      <c r="L1941" s="213"/>
    </row>
    <row r="1942" spans="12:12" x14ac:dyDescent="0.35">
      <c r="L1942" s="213"/>
    </row>
    <row r="1943" spans="12:12" x14ac:dyDescent="0.35">
      <c r="L1943" s="213"/>
    </row>
    <row r="1944" spans="12:12" x14ac:dyDescent="0.35">
      <c r="L1944" s="213"/>
    </row>
    <row r="1945" spans="12:12" x14ac:dyDescent="0.35">
      <c r="L1945" s="213"/>
    </row>
    <row r="1946" spans="12:12" x14ac:dyDescent="0.35">
      <c r="L1946" s="213"/>
    </row>
    <row r="1947" spans="12:12" x14ac:dyDescent="0.35">
      <c r="L1947" s="213"/>
    </row>
    <row r="1948" spans="12:12" x14ac:dyDescent="0.35">
      <c r="L1948" s="213"/>
    </row>
    <row r="1949" spans="12:12" x14ac:dyDescent="0.35">
      <c r="L1949" s="213"/>
    </row>
    <row r="1950" spans="12:12" x14ac:dyDescent="0.35">
      <c r="L1950" s="213"/>
    </row>
    <row r="1951" spans="12:12" x14ac:dyDescent="0.35">
      <c r="L1951" s="213"/>
    </row>
    <row r="1952" spans="12:12" x14ac:dyDescent="0.35">
      <c r="L1952" s="213"/>
    </row>
    <row r="1953" spans="12:12" x14ac:dyDescent="0.35">
      <c r="L1953" s="213"/>
    </row>
    <row r="1954" spans="12:12" x14ac:dyDescent="0.35">
      <c r="L1954" s="213"/>
    </row>
    <row r="1955" spans="12:12" x14ac:dyDescent="0.35">
      <c r="L1955" s="213"/>
    </row>
    <row r="1956" spans="12:12" x14ac:dyDescent="0.35">
      <c r="L1956" s="213"/>
    </row>
    <row r="1957" spans="12:12" x14ac:dyDescent="0.35">
      <c r="L1957" s="213"/>
    </row>
    <row r="1958" spans="12:12" x14ac:dyDescent="0.35">
      <c r="L1958" s="213"/>
    </row>
    <row r="1959" spans="12:12" x14ac:dyDescent="0.35">
      <c r="L1959" s="213"/>
    </row>
    <row r="1960" spans="12:12" x14ac:dyDescent="0.35">
      <c r="L1960" s="213"/>
    </row>
    <row r="1961" spans="12:12" x14ac:dyDescent="0.35">
      <c r="L1961" s="213"/>
    </row>
    <row r="1962" spans="12:12" x14ac:dyDescent="0.35">
      <c r="L1962" s="213"/>
    </row>
    <row r="1963" spans="12:12" x14ac:dyDescent="0.35">
      <c r="L1963" s="213"/>
    </row>
    <row r="1964" spans="12:12" x14ac:dyDescent="0.35">
      <c r="L1964" s="213"/>
    </row>
    <row r="1965" spans="12:12" x14ac:dyDescent="0.35">
      <c r="L1965" s="213"/>
    </row>
    <row r="1966" spans="12:12" x14ac:dyDescent="0.35">
      <c r="L1966" s="213"/>
    </row>
    <row r="1967" spans="12:12" x14ac:dyDescent="0.35">
      <c r="L1967" s="213"/>
    </row>
    <row r="1968" spans="12:12" x14ac:dyDescent="0.35">
      <c r="L1968" s="213"/>
    </row>
    <row r="1969" spans="12:12" x14ac:dyDescent="0.35">
      <c r="L1969" s="213"/>
    </row>
    <row r="1970" spans="12:12" x14ac:dyDescent="0.35">
      <c r="L1970" s="213"/>
    </row>
    <row r="1971" spans="12:12" x14ac:dyDescent="0.35">
      <c r="L1971" s="213"/>
    </row>
    <row r="1972" spans="12:12" x14ac:dyDescent="0.35">
      <c r="L1972" s="213"/>
    </row>
    <row r="1973" spans="12:12" x14ac:dyDescent="0.35">
      <c r="L1973" s="213"/>
    </row>
    <row r="1974" spans="12:12" x14ac:dyDescent="0.35">
      <c r="L1974" s="213"/>
    </row>
    <row r="1975" spans="12:12" x14ac:dyDescent="0.35">
      <c r="L1975" s="213"/>
    </row>
    <row r="1976" spans="12:12" x14ac:dyDescent="0.35">
      <c r="L1976" s="213"/>
    </row>
    <row r="1977" spans="12:12" x14ac:dyDescent="0.35">
      <c r="L1977" s="213"/>
    </row>
    <row r="1978" spans="12:12" x14ac:dyDescent="0.35">
      <c r="L1978" s="213"/>
    </row>
    <row r="1979" spans="12:12" x14ac:dyDescent="0.35">
      <c r="L1979" s="213"/>
    </row>
    <row r="1980" spans="12:12" x14ac:dyDescent="0.35">
      <c r="L1980" s="213"/>
    </row>
    <row r="1981" spans="12:12" x14ac:dyDescent="0.35">
      <c r="L1981" s="213"/>
    </row>
    <row r="1982" spans="12:12" x14ac:dyDescent="0.35">
      <c r="L1982" s="213"/>
    </row>
    <row r="1983" spans="12:12" x14ac:dyDescent="0.35">
      <c r="L1983" s="213"/>
    </row>
    <row r="1984" spans="12:12" x14ac:dyDescent="0.35">
      <c r="L1984" s="213"/>
    </row>
    <row r="1985" spans="12:12" x14ac:dyDescent="0.35">
      <c r="L1985" s="213"/>
    </row>
    <row r="1986" spans="12:12" x14ac:dyDescent="0.35">
      <c r="L1986" s="213"/>
    </row>
    <row r="1987" spans="12:12" x14ac:dyDescent="0.35">
      <c r="L1987" s="213"/>
    </row>
    <row r="1988" spans="12:12" x14ac:dyDescent="0.35">
      <c r="L1988" s="213"/>
    </row>
    <row r="1989" spans="12:12" x14ac:dyDescent="0.35">
      <c r="L1989" s="213"/>
    </row>
    <row r="1990" spans="12:12" x14ac:dyDescent="0.35">
      <c r="L1990" s="213"/>
    </row>
    <row r="1991" spans="12:12" x14ac:dyDescent="0.35">
      <c r="L1991" s="213"/>
    </row>
    <row r="1992" spans="12:12" x14ac:dyDescent="0.35">
      <c r="L1992" s="213"/>
    </row>
    <row r="1993" spans="12:12" x14ac:dyDescent="0.35">
      <c r="L1993" s="213"/>
    </row>
    <row r="1994" spans="12:12" x14ac:dyDescent="0.35">
      <c r="L1994" s="213"/>
    </row>
    <row r="1995" spans="12:12" x14ac:dyDescent="0.35">
      <c r="L1995" s="213"/>
    </row>
    <row r="1996" spans="12:12" x14ac:dyDescent="0.35">
      <c r="L1996" s="213"/>
    </row>
    <row r="1997" spans="12:12" x14ac:dyDescent="0.35">
      <c r="L1997" s="213"/>
    </row>
    <row r="1998" spans="12:12" x14ac:dyDescent="0.35">
      <c r="L1998" s="213"/>
    </row>
    <row r="1999" spans="12:12" x14ac:dyDescent="0.35">
      <c r="L1999" s="213"/>
    </row>
    <row r="2000" spans="12:12" x14ac:dyDescent="0.35">
      <c r="L2000" s="213"/>
    </row>
    <row r="2001" spans="12:12" x14ac:dyDescent="0.35">
      <c r="L2001" s="213"/>
    </row>
    <row r="2002" spans="12:12" x14ac:dyDescent="0.35">
      <c r="L2002" s="213"/>
    </row>
    <row r="2003" spans="12:12" x14ac:dyDescent="0.35">
      <c r="L2003" s="213"/>
    </row>
    <row r="2004" spans="12:12" x14ac:dyDescent="0.35">
      <c r="L2004" s="213"/>
    </row>
    <row r="2005" spans="12:12" x14ac:dyDescent="0.35">
      <c r="L2005" s="213"/>
    </row>
    <row r="2006" spans="12:12" x14ac:dyDescent="0.35">
      <c r="L2006" s="213"/>
    </row>
    <row r="2007" spans="12:12" x14ac:dyDescent="0.35">
      <c r="L2007" s="213"/>
    </row>
    <row r="2008" spans="12:12" x14ac:dyDescent="0.35">
      <c r="L2008" s="213"/>
    </row>
    <row r="2009" spans="12:12" x14ac:dyDescent="0.35">
      <c r="L2009" s="213"/>
    </row>
    <row r="2010" spans="12:12" x14ac:dyDescent="0.35">
      <c r="L2010" s="213"/>
    </row>
    <row r="2011" spans="12:12" x14ac:dyDescent="0.35">
      <c r="L2011" s="213"/>
    </row>
    <row r="2012" spans="12:12" x14ac:dyDescent="0.35">
      <c r="L2012" s="213"/>
    </row>
    <row r="2013" spans="12:12" x14ac:dyDescent="0.35">
      <c r="L2013" s="213"/>
    </row>
    <row r="2014" spans="12:12" x14ac:dyDescent="0.35">
      <c r="L2014" s="213"/>
    </row>
    <row r="2015" spans="12:12" x14ac:dyDescent="0.35">
      <c r="L2015" s="213"/>
    </row>
    <row r="2016" spans="12:12" x14ac:dyDescent="0.35">
      <c r="L2016" s="213"/>
    </row>
    <row r="2017" spans="12:12" x14ac:dyDescent="0.35">
      <c r="L2017" s="213"/>
    </row>
    <row r="2018" spans="12:12" x14ac:dyDescent="0.35">
      <c r="L2018" s="213"/>
    </row>
    <row r="2019" spans="12:12" x14ac:dyDescent="0.35">
      <c r="L2019" s="213"/>
    </row>
    <row r="2020" spans="12:12" x14ac:dyDescent="0.35">
      <c r="L2020" s="213"/>
    </row>
    <row r="2021" spans="12:12" x14ac:dyDescent="0.35">
      <c r="L2021" s="213"/>
    </row>
    <row r="2022" spans="12:12" x14ac:dyDescent="0.35">
      <c r="L2022" s="213"/>
    </row>
    <row r="2023" spans="12:12" x14ac:dyDescent="0.35">
      <c r="L2023" s="213"/>
    </row>
    <row r="2024" spans="12:12" x14ac:dyDescent="0.35">
      <c r="L2024" s="213"/>
    </row>
    <row r="2025" spans="12:12" x14ac:dyDescent="0.35">
      <c r="L2025" s="213"/>
    </row>
    <row r="2026" spans="12:12" x14ac:dyDescent="0.35">
      <c r="L2026" s="213"/>
    </row>
    <row r="2027" spans="12:12" x14ac:dyDescent="0.35">
      <c r="L2027" s="213"/>
    </row>
    <row r="2028" spans="12:12" x14ac:dyDescent="0.35">
      <c r="L2028" s="213"/>
    </row>
    <row r="2029" spans="12:12" x14ac:dyDescent="0.35">
      <c r="L2029" s="213"/>
    </row>
    <row r="2030" spans="12:12" x14ac:dyDescent="0.35">
      <c r="L2030" s="213"/>
    </row>
    <row r="2031" spans="12:12" x14ac:dyDescent="0.35">
      <c r="L2031" s="213"/>
    </row>
    <row r="2032" spans="12:12" x14ac:dyDescent="0.35">
      <c r="L2032" s="213"/>
    </row>
    <row r="2033" spans="12:12" x14ac:dyDescent="0.35">
      <c r="L2033" s="213"/>
    </row>
    <row r="2034" spans="12:12" x14ac:dyDescent="0.35">
      <c r="L2034" s="213"/>
    </row>
    <row r="2035" spans="12:12" x14ac:dyDescent="0.35">
      <c r="L2035" s="213"/>
    </row>
    <row r="2036" spans="12:12" x14ac:dyDescent="0.35">
      <c r="L2036" s="213"/>
    </row>
    <row r="2037" spans="12:12" x14ac:dyDescent="0.35">
      <c r="L2037" s="213"/>
    </row>
    <row r="2038" spans="12:12" x14ac:dyDescent="0.35">
      <c r="L2038" s="213"/>
    </row>
    <row r="2039" spans="12:12" x14ac:dyDescent="0.35">
      <c r="L2039" s="213"/>
    </row>
    <row r="2040" spans="12:12" x14ac:dyDescent="0.35">
      <c r="L2040" s="213"/>
    </row>
    <row r="2041" spans="12:12" x14ac:dyDescent="0.35">
      <c r="L2041" s="213"/>
    </row>
    <row r="2042" spans="12:12" x14ac:dyDescent="0.35">
      <c r="L2042" s="213"/>
    </row>
    <row r="2043" spans="12:12" x14ac:dyDescent="0.35">
      <c r="L2043" s="213"/>
    </row>
    <row r="2044" spans="12:12" x14ac:dyDescent="0.35">
      <c r="L2044" s="213"/>
    </row>
    <row r="2045" spans="12:12" x14ac:dyDescent="0.35">
      <c r="L2045" s="213"/>
    </row>
    <row r="2046" spans="12:12" x14ac:dyDescent="0.35">
      <c r="L2046" s="213"/>
    </row>
    <row r="2047" spans="12:12" x14ac:dyDescent="0.35">
      <c r="L2047" s="213"/>
    </row>
    <row r="2048" spans="12:12" x14ac:dyDescent="0.35">
      <c r="L2048" s="213"/>
    </row>
    <row r="2049" spans="12:12" x14ac:dyDescent="0.35">
      <c r="L2049" s="213"/>
    </row>
    <row r="2050" spans="12:12" x14ac:dyDescent="0.35">
      <c r="L2050" s="213"/>
    </row>
    <row r="2051" spans="12:12" x14ac:dyDescent="0.35">
      <c r="L2051" s="213"/>
    </row>
    <row r="2052" spans="12:12" x14ac:dyDescent="0.35">
      <c r="L2052" s="213"/>
    </row>
    <row r="2053" spans="12:12" x14ac:dyDescent="0.35">
      <c r="L2053" s="213"/>
    </row>
    <row r="2054" spans="12:12" x14ac:dyDescent="0.35">
      <c r="L2054" s="213"/>
    </row>
    <row r="2055" spans="12:12" x14ac:dyDescent="0.35">
      <c r="L2055" s="213"/>
    </row>
    <row r="2056" spans="12:12" x14ac:dyDescent="0.35">
      <c r="L2056" s="213"/>
    </row>
    <row r="2057" spans="12:12" x14ac:dyDescent="0.35">
      <c r="L2057" s="213"/>
    </row>
    <row r="2058" spans="12:12" x14ac:dyDescent="0.35">
      <c r="L2058" s="213"/>
    </row>
    <row r="2059" spans="12:12" x14ac:dyDescent="0.35">
      <c r="L2059" s="213"/>
    </row>
    <row r="2060" spans="12:12" x14ac:dyDescent="0.35">
      <c r="L2060" s="213"/>
    </row>
    <row r="2061" spans="12:12" x14ac:dyDescent="0.35">
      <c r="L2061" s="213"/>
    </row>
    <row r="2062" spans="12:12" x14ac:dyDescent="0.35">
      <c r="L2062" s="213"/>
    </row>
    <row r="2063" spans="12:12" x14ac:dyDescent="0.35">
      <c r="L2063" s="213"/>
    </row>
    <row r="2064" spans="12:12" x14ac:dyDescent="0.35">
      <c r="L2064" s="213"/>
    </row>
    <row r="2065" spans="12:12" x14ac:dyDescent="0.35">
      <c r="L2065" s="213"/>
    </row>
    <row r="2066" spans="12:12" x14ac:dyDescent="0.35">
      <c r="L2066" s="213"/>
    </row>
    <row r="2067" spans="12:12" x14ac:dyDescent="0.35">
      <c r="L2067" s="213"/>
    </row>
    <row r="2068" spans="12:12" x14ac:dyDescent="0.35">
      <c r="L2068" s="213"/>
    </row>
    <row r="2069" spans="12:12" x14ac:dyDescent="0.35">
      <c r="L2069" s="213"/>
    </row>
    <row r="2070" spans="12:12" x14ac:dyDescent="0.35">
      <c r="L2070" s="213"/>
    </row>
    <row r="2071" spans="12:12" x14ac:dyDescent="0.35">
      <c r="L2071" s="213"/>
    </row>
    <row r="2072" spans="12:12" x14ac:dyDescent="0.35">
      <c r="L2072" s="213"/>
    </row>
    <row r="2073" spans="12:12" x14ac:dyDescent="0.35">
      <c r="L2073" s="213"/>
    </row>
    <row r="2074" spans="12:12" x14ac:dyDescent="0.35">
      <c r="L2074" s="213"/>
    </row>
    <row r="2075" spans="12:12" x14ac:dyDescent="0.35">
      <c r="L2075" s="213"/>
    </row>
    <row r="2076" spans="12:12" x14ac:dyDescent="0.35">
      <c r="L2076" s="213"/>
    </row>
    <row r="2077" spans="12:12" x14ac:dyDescent="0.35">
      <c r="L2077" s="213"/>
    </row>
    <row r="2078" spans="12:12" x14ac:dyDescent="0.35">
      <c r="L2078" s="213"/>
    </row>
    <row r="2079" spans="12:12" x14ac:dyDescent="0.35">
      <c r="L2079" s="213"/>
    </row>
    <row r="2080" spans="12:12" x14ac:dyDescent="0.35">
      <c r="L2080" s="213"/>
    </row>
    <row r="2081" spans="12:12" x14ac:dyDescent="0.35">
      <c r="L2081" s="213"/>
    </row>
    <row r="2082" spans="12:12" x14ac:dyDescent="0.35">
      <c r="L2082" s="213"/>
    </row>
    <row r="2083" spans="12:12" x14ac:dyDescent="0.35">
      <c r="L2083" s="213"/>
    </row>
    <row r="2084" spans="12:12" x14ac:dyDescent="0.35">
      <c r="L2084" s="213"/>
    </row>
    <row r="2085" spans="12:12" x14ac:dyDescent="0.35">
      <c r="L2085" s="213"/>
    </row>
    <row r="2086" spans="12:12" x14ac:dyDescent="0.35">
      <c r="L2086" s="213"/>
    </row>
    <row r="2087" spans="12:12" x14ac:dyDescent="0.35">
      <c r="L2087" s="213"/>
    </row>
    <row r="2088" spans="12:12" x14ac:dyDescent="0.35">
      <c r="L2088" s="213"/>
    </row>
    <row r="2089" spans="12:12" x14ac:dyDescent="0.35">
      <c r="L2089" s="213"/>
    </row>
    <row r="2090" spans="12:12" x14ac:dyDescent="0.35">
      <c r="L2090" s="213"/>
    </row>
    <row r="2091" spans="12:12" x14ac:dyDescent="0.35">
      <c r="L2091" s="213"/>
    </row>
    <row r="2092" spans="12:12" x14ac:dyDescent="0.35">
      <c r="L2092" s="213"/>
    </row>
    <row r="2093" spans="12:12" x14ac:dyDescent="0.35">
      <c r="L2093" s="213"/>
    </row>
    <row r="2094" spans="12:12" x14ac:dyDescent="0.35">
      <c r="L2094" s="213"/>
    </row>
    <row r="2095" spans="12:12" x14ac:dyDescent="0.35">
      <c r="L2095" s="213"/>
    </row>
    <row r="2096" spans="12:12" x14ac:dyDescent="0.35">
      <c r="L2096" s="213"/>
    </row>
    <row r="2097" spans="12:12" x14ac:dyDescent="0.35">
      <c r="L2097" s="213"/>
    </row>
    <row r="2098" spans="12:12" x14ac:dyDescent="0.35">
      <c r="L2098" s="213"/>
    </row>
    <row r="2099" spans="12:12" x14ac:dyDescent="0.35">
      <c r="L2099" s="213"/>
    </row>
    <row r="2100" spans="12:12" x14ac:dyDescent="0.35">
      <c r="L2100" s="213"/>
    </row>
    <row r="2101" spans="12:12" x14ac:dyDescent="0.35">
      <c r="L2101" s="213"/>
    </row>
    <row r="2102" spans="12:12" x14ac:dyDescent="0.35">
      <c r="L2102" s="213"/>
    </row>
    <row r="2103" spans="12:12" x14ac:dyDescent="0.35">
      <c r="L2103" s="213"/>
    </row>
    <row r="2104" spans="12:12" x14ac:dyDescent="0.35">
      <c r="L2104" s="213"/>
    </row>
    <row r="2105" spans="12:12" x14ac:dyDescent="0.35">
      <c r="L2105" s="213"/>
    </row>
    <row r="2106" spans="12:12" x14ac:dyDescent="0.35">
      <c r="L2106" s="213"/>
    </row>
    <row r="2107" spans="12:12" x14ac:dyDescent="0.35">
      <c r="L2107" s="213"/>
    </row>
    <row r="2108" spans="12:12" x14ac:dyDescent="0.35">
      <c r="L2108" s="213"/>
    </row>
    <row r="2109" spans="12:12" x14ac:dyDescent="0.35">
      <c r="L2109" s="213"/>
    </row>
    <row r="2110" spans="12:12" x14ac:dyDescent="0.35">
      <c r="L2110" s="213"/>
    </row>
    <row r="2111" spans="12:12" x14ac:dyDescent="0.35">
      <c r="L2111" s="213"/>
    </row>
    <row r="2112" spans="12:12" x14ac:dyDescent="0.35">
      <c r="L2112" s="213"/>
    </row>
    <row r="2113" spans="12:12" x14ac:dyDescent="0.35">
      <c r="L2113" s="213"/>
    </row>
    <row r="2114" spans="12:12" x14ac:dyDescent="0.35">
      <c r="L2114" s="213"/>
    </row>
    <row r="2115" spans="12:12" x14ac:dyDescent="0.35">
      <c r="L2115" s="213"/>
    </row>
    <row r="2116" spans="12:12" x14ac:dyDescent="0.35">
      <c r="L2116" s="213"/>
    </row>
    <row r="2117" spans="12:12" x14ac:dyDescent="0.35">
      <c r="L2117" s="213"/>
    </row>
    <row r="2118" spans="12:12" x14ac:dyDescent="0.35">
      <c r="L2118" s="213"/>
    </row>
    <row r="2119" spans="12:12" x14ac:dyDescent="0.35">
      <c r="L2119" s="213"/>
    </row>
    <row r="2120" spans="12:12" x14ac:dyDescent="0.35">
      <c r="L2120" s="213"/>
    </row>
    <row r="2121" spans="12:12" x14ac:dyDescent="0.35">
      <c r="L2121" s="213"/>
    </row>
    <row r="2122" spans="12:12" x14ac:dyDescent="0.35">
      <c r="L2122" s="213"/>
    </row>
    <row r="2123" spans="12:12" x14ac:dyDescent="0.35">
      <c r="L2123" s="213"/>
    </row>
    <row r="2124" spans="12:12" x14ac:dyDescent="0.35">
      <c r="L2124" s="213"/>
    </row>
    <row r="2125" spans="12:12" x14ac:dyDescent="0.35">
      <c r="L2125" s="213"/>
    </row>
    <row r="2126" spans="12:12" x14ac:dyDescent="0.35">
      <c r="L2126" s="213"/>
    </row>
    <row r="2127" spans="12:12" x14ac:dyDescent="0.35">
      <c r="L2127" s="213"/>
    </row>
    <row r="2128" spans="12:12" x14ac:dyDescent="0.35">
      <c r="L2128" s="213"/>
    </row>
    <row r="2129" spans="12:12" x14ac:dyDescent="0.35">
      <c r="L2129" s="213"/>
    </row>
    <row r="2130" spans="12:12" x14ac:dyDescent="0.35">
      <c r="L2130" s="213"/>
    </row>
    <row r="2131" spans="12:12" x14ac:dyDescent="0.35">
      <c r="L2131" s="213"/>
    </row>
    <row r="2132" spans="12:12" x14ac:dyDescent="0.35">
      <c r="L2132" s="213"/>
    </row>
    <row r="2133" spans="12:12" x14ac:dyDescent="0.35">
      <c r="L2133" s="213"/>
    </row>
    <row r="2134" spans="12:12" x14ac:dyDescent="0.35">
      <c r="L2134" s="213"/>
    </row>
    <row r="2135" spans="12:12" x14ac:dyDescent="0.35">
      <c r="L2135" s="213"/>
    </row>
    <row r="2136" spans="12:12" x14ac:dyDescent="0.35">
      <c r="L2136" s="213"/>
    </row>
    <row r="2137" spans="12:12" x14ac:dyDescent="0.35">
      <c r="L2137" s="213"/>
    </row>
    <row r="2138" spans="12:12" x14ac:dyDescent="0.35">
      <c r="L2138" s="213"/>
    </row>
    <row r="2139" spans="12:12" x14ac:dyDescent="0.35">
      <c r="L2139" s="213"/>
    </row>
    <row r="2140" spans="12:12" x14ac:dyDescent="0.35">
      <c r="L2140" s="213"/>
    </row>
    <row r="2141" spans="12:12" x14ac:dyDescent="0.35">
      <c r="L2141" s="213"/>
    </row>
    <row r="2142" spans="12:12" x14ac:dyDescent="0.35">
      <c r="L2142" s="213"/>
    </row>
    <row r="2143" spans="12:12" x14ac:dyDescent="0.35">
      <c r="L2143" s="213"/>
    </row>
    <row r="2144" spans="12:12" x14ac:dyDescent="0.35">
      <c r="L2144" s="213"/>
    </row>
    <row r="2145" spans="12:12" x14ac:dyDescent="0.35">
      <c r="L2145" s="213"/>
    </row>
    <row r="2146" spans="12:12" x14ac:dyDescent="0.35">
      <c r="L2146" s="213"/>
    </row>
    <row r="2147" spans="12:12" x14ac:dyDescent="0.35">
      <c r="L2147" s="213"/>
    </row>
    <row r="2148" spans="12:12" x14ac:dyDescent="0.35">
      <c r="L2148" s="213"/>
    </row>
    <row r="2149" spans="12:12" x14ac:dyDescent="0.35">
      <c r="L2149" s="213"/>
    </row>
    <row r="2150" spans="12:12" x14ac:dyDescent="0.35">
      <c r="L2150" s="213"/>
    </row>
    <row r="2151" spans="12:12" x14ac:dyDescent="0.35">
      <c r="L2151" s="213"/>
    </row>
    <row r="2152" spans="12:12" x14ac:dyDescent="0.35">
      <c r="L2152" s="213"/>
    </row>
    <row r="2153" spans="12:12" x14ac:dyDescent="0.35">
      <c r="L2153" s="213"/>
    </row>
    <row r="2154" spans="12:12" x14ac:dyDescent="0.35">
      <c r="L2154" s="213"/>
    </row>
    <row r="2155" spans="12:12" x14ac:dyDescent="0.35">
      <c r="L2155" s="213"/>
    </row>
    <row r="2156" spans="12:12" x14ac:dyDescent="0.35">
      <c r="L2156" s="213"/>
    </row>
    <row r="2157" spans="12:12" x14ac:dyDescent="0.35">
      <c r="L2157" s="213"/>
    </row>
    <row r="2158" spans="12:12" x14ac:dyDescent="0.35">
      <c r="L2158" s="213"/>
    </row>
    <row r="2159" spans="12:12" x14ac:dyDescent="0.35">
      <c r="L2159" s="213"/>
    </row>
    <row r="2160" spans="12:12" x14ac:dyDescent="0.35">
      <c r="L2160" s="213"/>
    </row>
    <row r="2161" spans="12:12" x14ac:dyDescent="0.35">
      <c r="L2161" s="213"/>
    </row>
    <row r="2162" spans="12:12" x14ac:dyDescent="0.35">
      <c r="L2162" s="213"/>
    </row>
    <row r="2163" spans="12:12" x14ac:dyDescent="0.35">
      <c r="L2163" s="213"/>
    </row>
    <row r="2164" spans="12:12" x14ac:dyDescent="0.35">
      <c r="L2164" s="213"/>
    </row>
    <row r="2165" spans="12:12" x14ac:dyDescent="0.35">
      <c r="L2165" s="213"/>
    </row>
    <row r="2166" spans="12:12" x14ac:dyDescent="0.35">
      <c r="L2166" s="213"/>
    </row>
    <row r="2167" spans="12:12" x14ac:dyDescent="0.35">
      <c r="L2167" s="213"/>
    </row>
    <row r="2168" spans="12:12" x14ac:dyDescent="0.35">
      <c r="L2168" s="213"/>
    </row>
    <row r="2169" spans="12:12" x14ac:dyDescent="0.35">
      <c r="L2169" s="213"/>
    </row>
    <row r="2170" spans="12:12" x14ac:dyDescent="0.35">
      <c r="L2170" s="213"/>
    </row>
    <row r="2171" spans="12:12" x14ac:dyDescent="0.35">
      <c r="L2171" s="213"/>
    </row>
    <row r="2172" spans="12:12" x14ac:dyDescent="0.35">
      <c r="L2172" s="213"/>
    </row>
    <row r="2173" spans="12:12" x14ac:dyDescent="0.35">
      <c r="L2173" s="213"/>
    </row>
    <row r="2174" spans="12:12" x14ac:dyDescent="0.35">
      <c r="L2174" s="213"/>
    </row>
    <row r="2175" spans="12:12" x14ac:dyDescent="0.35">
      <c r="L2175" s="213"/>
    </row>
    <row r="2176" spans="12:12" x14ac:dyDescent="0.35">
      <c r="L2176" s="213"/>
    </row>
    <row r="2177" spans="12:12" x14ac:dyDescent="0.35">
      <c r="L2177" s="213"/>
    </row>
    <row r="2178" spans="12:12" x14ac:dyDescent="0.35">
      <c r="L2178" s="213"/>
    </row>
    <row r="2179" spans="12:12" x14ac:dyDescent="0.35">
      <c r="L2179" s="213"/>
    </row>
    <row r="2180" spans="12:12" x14ac:dyDescent="0.35">
      <c r="L2180" s="213"/>
    </row>
    <row r="2181" spans="12:12" x14ac:dyDescent="0.35">
      <c r="L2181" s="213"/>
    </row>
    <row r="2182" spans="12:12" x14ac:dyDescent="0.35">
      <c r="L2182" s="213"/>
    </row>
    <row r="2183" spans="12:12" x14ac:dyDescent="0.35">
      <c r="L2183" s="213"/>
    </row>
    <row r="2184" spans="12:12" x14ac:dyDescent="0.35">
      <c r="L2184" s="213"/>
    </row>
    <row r="2185" spans="12:12" x14ac:dyDescent="0.35">
      <c r="L2185" s="213"/>
    </row>
    <row r="2186" spans="12:12" x14ac:dyDescent="0.35">
      <c r="L2186" s="213"/>
    </row>
    <row r="2187" spans="12:12" x14ac:dyDescent="0.35">
      <c r="L2187" s="213"/>
    </row>
    <row r="2188" spans="12:12" x14ac:dyDescent="0.35">
      <c r="L2188" s="213"/>
    </row>
    <row r="2189" spans="12:12" x14ac:dyDescent="0.35">
      <c r="L2189" s="213"/>
    </row>
    <row r="2190" spans="12:12" x14ac:dyDescent="0.35">
      <c r="L2190" s="213"/>
    </row>
    <row r="2191" spans="12:12" x14ac:dyDescent="0.35">
      <c r="L2191" s="213"/>
    </row>
    <row r="2192" spans="12:12" x14ac:dyDescent="0.35">
      <c r="L2192" s="213"/>
    </row>
    <row r="2193" spans="12:12" x14ac:dyDescent="0.35">
      <c r="L2193" s="213"/>
    </row>
    <row r="2194" spans="12:12" x14ac:dyDescent="0.35">
      <c r="L2194" s="213"/>
    </row>
    <row r="2195" spans="12:12" x14ac:dyDescent="0.35">
      <c r="L2195" s="213"/>
    </row>
    <row r="2196" spans="12:12" x14ac:dyDescent="0.35">
      <c r="L2196" s="213"/>
    </row>
    <row r="2197" spans="12:12" x14ac:dyDescent="0.35">
      <c r="L2197" s="213"/>
    </row>
    <row r="2198" spans="12:12" x14ac:dyDescent="0.35">
      <c r="L2198" s="213"/>
    </row>
    <row r="2199" spans="12:12" x14ac:dyDescent="0.35">
      <c r="L2199" s="213"/>
    </row>
    <row r="2200" spans="12:12" x14ac:dyDescent="0.35">
      <c r="L2200" s="213"/>
    </row>
    <row r="2201" spans="12:12" x14ac:dyDescent="0.35">
      <c r="L2201" s="213"/>
    </row>
    <row r="2202" spans="12:12" x14ac:dyDescent="0.35">
      <c r="L2202" s="213"/>
    </row>
    <row r="2203" spans="12:12" x14ac:dyDescent="0.35">
      <c r="L2203" s="213"/>
    </row>
    <row r="2204" spans="12:12" x14ac:dyDescent="0.35">
      <c r="L2204" s="213"/>
    </row>
    <row r="2205" spans="12:12" x14ac:dyDescent="0.35">
      <c r="L2205" s="213"/>
    </row>
    <row r="2206" spans="12:12" x14ac:dyDescent="0.35">
      <c r="L2206" s="213"/>
    </row>
    <row r="2207" spans="12:12" x14ac:dyDescent="0.35">
      <c r="L2207" s="213"/>
    </row>
    <row r="2208" spans="12:12" x14ac:dyDescent="0.35">
      <c r="L2208" s="213"/>
    </row>
    <row r="2209" spans="12:12" x14ac:dyDescent="0.35">
      <c r="L2209" s="213"/>
    </row>
    <row r="2210" spans="12:12" x14ac:dyDescent="0.35">
      <c r="L2210" s="213"/>
    </row>
    <row r="2211" spans="12:12" x14ac:dyDescent="0.35">
      <c r="L2211" s="213"/>
    </row>
    <row r="2212" spans="12:12" x14ac:dyDescent="0.35">
      <c r="L2212" s="213"/>
    </row>
    <row r="2213" spans="12:12" x14ac:dyDescent="0.35">
      <c r="L2213" s="213"/>
    </row>
    <row r="2214" spans="12:12" x14ac:dyDescent="0.35">
      <c r="L2214" s="213"/>
    </row>
    <row r="2215" spans="12:12" x14ac:dyDescent="0.35">
      <c r="L2215" s="213"/>
    </row>
    <row r="2216" spans="12:12" x14ac:dyDescent="0.35">
      <c r="L2216" s="213"/>
    </row>
    <row r="2217" spans="12:12" x14ac:dyDescent="0.35">
      <c r="L2217" s="213"/>
    </row>
    <row r="2218" spans="12:12" x14ac:dyDescent="0.35">
      <c r="L2218" s="213"/>
    </row>
    <row r="2219" spans="12:12" x14ac:dyDescent="0.35">
      <c r="L2219" s="213"/>
    </row>
    <row r="2220" spans="12:12" x14ac:dyDescent="0.35">
      <c r="L2220" s="213"/>
    </row>
    <row r="2221" spans="12:12" x14ac:dyDescent="0.35">
      <c r="L2221" s="213"/>
    </row>
    <row r="2222" spans="12:12" x14ac:dyDescent="0.35">
      <c r="L2222" s="213"/>
    </row>
    <row r="2223" spans="12:12" x14ac:dyDescent="0.35">
      <c r="L2223" s="213"/>
    </row>
    <row r="2224" spans="12:12" x14ac:dyDescent="0.35">
      <c r="L2224" s="213"/>
    </row>
    <row r="2225" spans="12:12" x14ac:dyDescent="0.35">
      <c r="L2225" s="213"/>
    </row>
    <row r="2226" spans="12:12" x14ac:dyDescent="0.35">
      <c r="L2226" s="213"/>
    </row>
    <row r="2227" spans="12:12" x14ac:dyDescent="0.35">
      <c r="L2227" s="213"/>
    </row>
    <row r="2228" spans="12:12" x14ac:dyDescent="0.35">
      <c r="L2228" s="213"/>
    </row>
    <row r="2229" spans="12:12" x14ac:dyDescent="0.35">
      <c r="L2229" s="213"/>
    </row>
    <row r="2230" spans="12:12" x14ac:dyDescent="0.35">
      <c r="L2230" s="213"/>
    </row>
    <row r="2231" spans="12:12" x14ac:dyDescent="0.35">
      <c r="L2231" s="213"/>
    </row>
    <row r="2232" spans="12:12" x14ac:dyDescent="0.35">
      <c r="L2232" s="213"/>
    </row>
    <row r="2233" spans="12:12" x14ac:dyDescent="0.35">
      <c r="L2233" s="213"/>
    </row>
    <row r="2234" spans="12:12" x14ac:dyDescent="0.35">
      <c r="L2234" s="213"/>
    </row>
    <row r="2235" spans="12:12" x14ac:dyDescent="0.35">
      <c r="L2235" s="213"/>
    </row>
    <row r="2236" spans="12:12" x14ac:dyDescent="0.35">
      <c r="L2236" s="213"/>
    </row>
    <row r="2237" spans="12:12" x14ac:dyDescent="0.35">
      <c r="L2237" s="213"/>
    </row>
    <row r="2238" spans="12:12" x14ac:dyDescent="0.35">
      <c r="L2238" s="213"/>
    </row>
    <row r="2239" spans="12:12" x14ac:dyDescent="0.35">
      <c r="L2239" s="213"/>
    </row>
    <row r="2240" spans="12:12" x14ac:dyDescent="0.35">
      <c r="L2240" s="213"/>
    </row>
    <row r="2241" spans="12:12" x14ac:dyDescent="0.35">
      <c r="L2241" s="213"/>
    </row>
    <row r="2242" spans="12:12" x14ac:dyDescent="0.35">
      <c r="L2242" s="213"/>
    </row>
    <row r="2243" spans="12:12" x14ac:dyDescent="0.35">
      <c r="L2243" s="213"/>
    </row>
    <row r="2244" spans="12:12" x14ac:dyDescent="0.35">
      <c r="L2244" s="213"/>
    </row>
    <row r="2245" spans="12:12" x14ac:dyDescent="0.35">
      <c r="L2245" s="213"/>
    </row>
    <row r="2246" spans="12:12" x14ac:dyDescent="0.35">
      <c r="L2246" s="213"/>
    </row>
    <row r="2247" spans="12:12" x14ac:dyDescent="0.35">
      <c r="L2247" s="213"/>
    </row>
    <row r="2248" spans="12:12" x14ac:dyDescent="0.35">
      <c r="L2248" s="213"/>
    </row>
    <row r="2249" spans="12:12" x14ac:dyDescent="0.35">
      <c r="L2249" s="213"/>
    </row>
    <row r="2250" spans="12:12" x14ac:dyDescent="0.35">
      <c r="L2250" s="213"/>
    </row>
    <row r="2251" spans="12:12" x14ac:dyDescent="0.35">
      <c r="L2251" s="213"/>
    </row>
    <row r="2252" spans="12:12" x14ac:dyDescent="0.35">
      <c r="L2252" s="213"/>
    </row>
    <row r="2253" spans="12:12" x14ac:dyDescent="0.35">
      <c r="L2253" s="213"/>
    </row>
    <row r="2254" spans="12:12" x14ac:dyDescent="0.35">
      <c r="L2254" s="213"/>
    </row>
    <row r="2255" spans="12:12" x14ac:dyDescent="0.35">
      <c r="L2255" s="213"/>
    </row>
    <row r="2256" spans="12:12" x14ac:dyDescent="0.35">
      <c r="L2256" s="213"/>
    </row>
    <row r="2257" spans="12:12" x14ac:dyDescent="0.35">
      <c r="L2257" s="213"/>
    </row>
    <row r="2258" spans="12:12" x14ac:dyDescent="0.35">
      <c r="L2258" s="213"/>
    </row>
    <row r="2259" spans="12:12" x14ac:dyDescent="0.35">
      <c r="L2259" s="213"/>
    </row>
    <row r="2260" spans="12:12" x14ac:dyDescent="0.35">
      <c r="L2260" s="213"/>
    </row>
    <row r="2261" spans="12:12" x14ac:dyDescent="0.35">
      <c r="L2261" s="213"/>
    </row>
    <row r="2262" spans="12:12" x14ac:dyDescent="0.35">
      <c r="L2262" s="213"/>
    </row>
    <row r="2263" spans="12:12" x14ac:dyDescent="0.35">
      <c r="L2263" s="213"/>
    </row>
    <row r="2264" spans="12:12" x14ac:dyDescent="0.35">
      <c r="L2264" s="213"/>
    </row>
    <row r="2265" spans="12:12" x14ac:dyDescent="0.35">
      <c r="L2265" s="213"/>
    </row>
    <row r="2266" spans="12:12" x14ac:dyDescent="0.35">
      <c r="L2266" s="213"/>
    </row>
    <row r="2267" spans="12:12" x14ac:dyDescent="0.35">
      <c r="L2267" s="213"/>
    </row>
    <row r="2268" spans="12:12" x14ac:dyDescent="0.35">
      <c r="L2268" s="213"/>
    </row>
    <row r="2269" spans="12:12" x14ac:dyDescent="0.35">
      <c r="L2269" s="213"/>
    </row>
    <row r="2270" spans="12:12" x14ac:dyDescent="0.35">
      <c r="L2270" s="213"/>
    </row>
    <row r="2271" spans="12:12" x14ac:dyDescent="0.35">
      <c r="L2271" s="213"/>
    </row>
    <row r="2272" spans="12:12" x14ac:dyDescent="0.35">
      <c r="L2272" s="213"/>
    </row>
    <row r="2273" spans="12:12" x14ac:dyDescent="0.35">
      <c r="L2273" s="213"/>
    </row>
    <row r="2274" spans="12:12" x14ac:dyDescent="0.35">
      <c r="L2274" s="213"/>
    </row>
    <row r="2275" spans="12:12" x14ac:dyDescent="0.35">
      <c r="L2275" s="213"/>
    </row>
    <row r="2276" spans="12:12" x14ac:dyDescent="0.35">
      <c r="L2276" s="213"/>
    </row>
    <row r="2277" spans="12:12" x14ac:dyDescent="0.35">
      <c r="L2277" s="213"/>
    </row>
    <row r="2278" spans="12:12" x14ac:dyDescent="0.35">
      <c r="L2278" s="213"/>
    </row>
    <row r="2279" spans="12:12" x14ac:dyDescent="0.35">
      <c r="L2279" s="213"/>
    </row>
    <row r="2280" spans="12:12" x14ac:dyDescent="0.35">
      <c r="L2280" s="213"/>
    </row>
    <row r="2281" spans="12:12" x14ac:dyDescent="0.35">
      <c r="L2281" s="213"/>
    </row>
    <row r="2282" spans="12:12" x14ac:dyDescent="0.35">
      <c r="L2282" s="213"/>
    </row>
    <row r="2283" spans="12:12" x14ac:dyDescent="0.35">
      <c r="L2283" s="213"/>
    </row>
    <row r="2284" spans="12:12" x14ac:dyDescent="0.35">
      <c r="L2284" s="213"/>
    </row>
    <row r="2285" spans="12:12" x14ac:dyDescent="0.35">
      <c r="L2285" s="213"/>
    </row>
    <row r="2286" spans="12:12" x14ac:dyDescent="0.35">
      <c r="L2286" s="213"/>
    </row>
    <row r="2287" spans="12:12" x14ac:dyDescent="0.35">
      <c r="L2287" s="213"/>
    </row>
    <row r="2288" spans="12:12" x14ac:dyDescent="0.35">
      <c r="L2288" s="213"/>
    </row>
    <row r="2289" spans="12:12" x14ac:dyDescent="0.35">
      <c r="L2289" s="213"/>
    </row>
    <row r="2290" spans="12:12" x14ac:dyDescent="0.35">
      <c r="L2290" s="213"/>
    </row>
    <row r="2291" spans="12:12" x14ac:dyDescent="0.35">
      <c r="L2291" s="213"/>
    </row>
    <row r="2292" spans="12:12" x14ac:dyDescent="0.35">
      <c r="L2292" s="213"/>
    </row>
    <row r="2293" spans="12:12" x14ac:dyDescent="0.35">
      <c r="L2293" s="213"/>
    </row>
    <row r="2294" spans="12:12" x14ac:dyDescent="0.35">
      <c r="L2294" s="213"/>
    </row>
    <row r="2295" spans="12:12" x14ac:dyDescent="0.35">
      <c r="L2295" s="213"/>
    </row>
    <row r="2296" spans="12:12" x14ac:dyDescent="0.35">
      <c r="L2296" s="213"/>
    </row>
    <row r="2297" spans="12:12" x14ac:dyDescent="0.35">
      <c r="L2297" s="213"/>
    </row>
    <row r="2298" spans="12:12" x14ac:dyDescent="0.35">
      <c r="L2298" s="213"/>
    </row>
    <row r="2299" spans="12:12" x14ac:dyDescent="0.35">
      <c r="L2299" s="213"/>
    </row>
    <row r="2300" spans="12:12" x14ac:dyDescent="0.35">
      <c r="L2300" s="213"/>
    </row>
    <row r="2301" spans="12:12" x14ac:dyDescent="0.35">
      <c r="L2301" s="213"/>
    </row>
    <row r="2302" spans="12:12" x14ac:dyDescent="0.35">
      <c r="L2302" s="213"/>
    </row>
    <row r="2303" spans="12:12" x14ac:dyDescent="0.35">
      <c r="L2303" s="213"/>
    </row>
    <row r="2304" spans="12:12" x14ac:dyDescent="0.35">
      <c r="L2304" s="213"/>
    </row>
    <row r="2305" spans="12:12" x14ac:dyDescent="0.35">
      <c r="L2305" s="213"/>
    </row>
    <row r="2306" spans="12:12" x14ac:dyDescent="0.35">
      <c r="L2306" s="213"/>
    </row>
    <row r="2307" spans="12:12" x14ac:dyDescent="0.35">
      <c r="L2307" s="213"/>
    </row>
    <row r="2308" spans="12:12" x14ac:dyDescent="0.35">
      <c r="L2308" s="213"/>
    </row>
    <row r="2309" spans="12:12" x14ac:dyDescent="0.35">
      <c r="L2309" s="213"/>
    </row>
    <row r="2310" spans="12:12" x14ac:dyDescent="0.35">
      <c r="L2310" s="213"/>
    </row>
    <row r="2311" spans="12:12" x14ac:dyDescent="0.35">
      <c r="L2311" s="213"/>
    </row>
    <row r="2312" spans="12:12" x14ac:dyDescent="0.35">
      <c r="L2312" s="213"/>
    </row>
    <row r="2313" spans="12:12" x14ac:dyDescent="0.35">
      <c r="L2313" s="213"/>
    </row>
    <row r="2314" spans="12:12" x14ac:dyDescent="0.35">
      <c r="L2314" s="213"/>
    </row>
    <row r="2315" spans="12:12" x14ac:dyDescent="0.35">
      <c r="L2315" s="213"/>
    </row>
    <row r="2316" spans="12:12" x14ac:dyDescent="0.35">
      <c r="L2316" s="213"/>
    </row>
    <row r="2317" spans="12:12" x14ac:dyDescent="0.35">
      <c r="L2317" s="213"/>
    </row>
    <row r="2318" spans="12:12" x14ac:dyDescent="0.35">
      <c r="L2318" s="213"/>
    </row>
    <row r="2319" spans="12:12" x14ac:dyDescent="0.35">
      <c r="L2319" s="213"/>
    </row>
    <row r="2320" spans="12:12" x14ac:dyDescent="0.35">
      <c r="L2320" s="213"/>
    </row>
    <row r="2321" spans="12:12" x14ac:dyDescent="0.35">
      <c r="L2321" s="213"/>
    </row>
    <row r="2322" spans="12:12" x14ac:dyDescent="0.35">
      <c r="L2322" s="213"/>
    </row>
    <row r="2323" spans="12:12" x14ac:dyDescent="0.35">
      <c r="L2323" s="213"/>
    </row>
    <row r="2324" spans="12:12" x14ac:dyDescent="0.35">
      <c r="L2324" s="213"/>
    </row>
    <row r="2325" spans="12:12" x14ac:dyDescent="0.35">
      <c r="L2325" s="213"/>
    </row>
    <row r="2326" spans="12:12" x14ac:dyDescent="0.35">
      <c r="L2326" s="213"/>
    </row>
    <row r="2327" spans="12:12" x14ac:dyDescent="0.35">
      <c r="L2327" s="213"/>
    </row>
    <row r="2328" spans="12:12" x14ac:dyDescent="0.35">
      <c r="L2328" s="213"/>
    </row>
    <row r="2329" spans="12:12" x14ac:dyDescent="0.35">
      <c r="L2329" s="213"/>
    </row>
    <row r="2330" spans="12:12" x14ac:dyDescent="0.35">
      <c r="L2330" s="213"/>
    </row>
    <row r="2331" spans="12:12" x14ac:dyDescent="0.35">
      <c r="L2331" s="213"/>
    </row>
    <row r="2332" spans="12:12" x14ac:dyDescent="0.35">
      <c r="L2332" s="213"/>
    </row>
    <row r="2333" spans="12:12" x14ac:dyDescent="0.35">
      <c r="L2333" s="213"/>
    </row>
    <row r="2334" spans="12:12" x14ac:dyDescent="0.35">
      <c r="L2334" s="213"/>
    </row>
    <row r="2335" spans="12:12" x14ac:dyDescent="0.35">
      <c r="L2335" s="213"/>
    </row>
    <row r="2336" spans="12:12" x14ac:dyDescent="0.35">
      <c r="L2336" s="213"/>
    </row>
    <row r="2337" spans="12:12" x14ac:dyDescent="0.35">
      <c r="L2337" s="213"/>
    </row>
    <row r="2338" spans="12:12" x14ac:dyDescent="0.35">
      <c r="L2338" s="213"/>
    </row>
    <row r="2339" spans="12:12" x14ac:dyDescent="0.35">
      <c r="L2339" s="213"/>
    </row>
    <row r="2340" spans="12:12" x14ac:dyDescent="0.35">
      <c r="L2340" s="213"/>
    </row>
    <row r="2341" spans="12:12" x14ac:dyDescent="0.35">
      <c r="L2341" s="213"/>
    </row>
    <row r="2342" spans="12:12" x14ac:dyDescent="0.35">
      <c r="L2342" s="213"/>
    </row>
    <row r="2343" spans="12:12" x14ac:dyDescent="0.35">
      <c r="L2343" s="213"/>
    </row>
    <row r="2344" spans="12:12" x14ac:dyDescent="0.35">
      <c r="L2344" s="213"/>
    </row>
    <row r="2345" spans="12:12" x14ac:dyDescent="0.35">
      <c r="L2345" s="213"/>
    </row>
    <row r="2346" spans="12:12" x14ac:dyDescent="0.35">
      <c r="L2346" s="213"/>
    </row>
    <row r="2347" spans="12:12" x14ac:dyDescent="0.35">
      <c r="L2347" s="213"/>
    </row>
    <row r="2348" spans="12:12" x14ac:dyDescent="0.35">
      <c r="L2348" s="213"/>
    </row>
    <row r="2349" spans="12:12" x14ac:dyDescent="0.35">
      <c r="L2349" s="213"/>
    </row>
    <row r="2350" spans="12:12" x14ac:dyDescent="0.35">
      <c r="L2350" s="213"/>
    </row>
    <row r="2351" spans="12:12" x14ac:dyDescent="0.35">
      <c r="L2351" s="213"/>
    </row>
    <row r="2352" spans="12:12" x14ac:dyDescent="0.35">
      <c r="L2352" s="213"/>
    </row>
    <row r="2353" spans="12:12" x14ac:dyDescent="0.35">
      <c r="L2353" s="213"/>
    </row>
    <row r="2354" spans="12:12" x14ac:dyDescent="0.35">
      <c r="L2354" s="213"/>
    </row>
    <row r="2355" spans="12:12" x14ac:dyDescent="0.35">
      <c r="L2355" s="213"/>
    </row>
    <row r="2356" spans="12:12" x14ac:dyDescent="0.35">
      <c r="L2356" s="213"/>
    </row>
    <row r="2357" spans="12:12" x14ac:dyDescent="0.35">
      <c r="L2357" s="213"/>
    </row>
    <row r="2358" spans="12:12" x14ac:dyDescent="0.35">
      <c r="L2358" s="213"/>
    </row>
    <row r="2359" spans="12:12" x14ac:dyDescent="0.35">
      <c r="L2359" s="213"/>
    </row>
    <row r="2360" spans="12:12" x14ac:dyDescent="0.35">
      <c r="L2360" s="213"/>
    </row>
    <row r="2361" spans="12:12" x14ac:dyDescent="0.35">
      <c r="L2361" s="213"/>
    </row>
    <row r="2362" spans="12:12" x14ac:dyDescent="0.35">
      <c r="L2362" s="213"/>
    </row>
    <row r="2363" spans="12:12" x14ac:dyDescent="0.35">
      <c r="L2363" s="213"/>
    </row>
    <row r="2364" spans="12:12" x14ac:dyDescent="0.35">
      <c r="L2364" s="213"/>
    </row>
    <row r="2365" spans="12:12" x14ac:dyDescent="0.35">
      <c r="L2365" s="213"/>
    </row>
    <row r="2366" spans="12:12" x14ac:dyDescent="0.35">
      <c r="L2366" s="213"/>
    </row>
    <row r="2367" spans="12:12" x14ac:dyDescent="0.35">
      <c r="L2367" s="213"/>
    </row>
    <row r="2368" spans="12:12" x14ac:dyDescent="0.35">
      <c r="L2368" s="213"/>
    </row>
    <row r="2369" spans="12:12" x14ac:dyDescent="0.35">
      <c r="L2369" s="213"/>
    </row>
    <row r="2370" spans="12:12" x14ac:dyDescent="0.35">
      <c r="L2370" s="213"/>
    </row>
    <row r="2371" spans="12:12" x14ac:dyDescent="0.35">
      <c r="L2371" s="213"/>
    </row>
    <row r="2372" spans="12:12" x14ac:dyDescent="0.35">
      <c r="L2372" s="213"/>
    </row>
    <row r="2373" spans="12:12" x14ac:dyDescent="0.35">
      <c r="L2373" s="213"/>
    </row>
    <row r="2374" spans="12:12" x14ac:dyDescent="0.35">
      <c r="L2374" s="213"/>
    </row>
    <row r="2375" spans="12:12" x14ac:dyDescent="0.35">
      <c r="L2375" s="213"/>
    </row>
    <row r="2376" spans="12:12" x14ac:dyDescent="0.35">
      <c r="L2376" s="213"/>
    </row>
    <row r="2377" spans="12:12" x14ac:dyDescent="0.35">
      <c r="L2377" s="213"/>
    </row>
    <row r="2378" spans="12:12" x14ac:dyDescent="0.35">
      <c r="L2378" s="213"/>
    </row>
    <row r="2379" spans="12:12" x14ac:dyDescent="0.35">
      <c r="L2379" s="213"/>
    </row>
    <row r="2380" spans="12:12" x14ac:dyDescent="0.35">
      <c r="L2380" s="213"/>
    </row>
    <row r="2381" spans="12:12" x14ac:dyDescent="0.35">
      <c r="L2381" s="213"/>
    </row>
    <row r="2382" spans="12:12" x14ac:dyDescent="0.35">
      <c r="L2382" s="213"/>
    </row>
    <row r="2383" spans="12:12" x14ac:dyDescent="0.35">
      <c r="L2383" s="213"/>
    </row>
    <row r="2384" spans="12:12" x14ac:dyDescent="0.35">
      <c r="L2384" s="213"/>
    </row>
    <row r="2385" spans="12:12" x14ac:dyDescent="0.35">
      <c r="L2385" s="213"/>
    </row>
    <row r="2386" spans="12:12" x14ac:dyDescent="0.35">
      <c r="L2386" s="213"/>
    </row>
    <row r="2387" spans="12:12" x14ac:dyDescent="0.35">
      <c r="L2387" s="213"/>
    </row>
    <row r="2388" spans="12:12" x14ac:dyDescent="0.35">
      <c r="L2388" s="213"/>
    </row>
    <row r="2389" spans="12:12" x14ac:dyDescent="0.35">
      <c r="L2389" s="213"/>
    </row>
    <row r="2390" spans="12:12" x14ac:dyDescent="0.35">
      <c r="L2390" s="213"/>
    </row>
    <row r="2391" spans="12:12" x14ac:dyDescent="0.35">
      <c r="L2391" s="213"/>
    </row>
    <row r="2392" spans="12:12" x14ac:dyDescent="0.35">
      <c r="L2392" s="213"/>
    </row>
    <row r="2393" spans="12:12" x14ac:dyDescent="0.35">
      <c r="L2393" s="213"/>
    </row>
    <row r="2394" spans="12:12" x14ac:dyDescent="0.35">
      <c r="L2394" s="213"/>
    </row>
    <row r="2395" spans="12:12" x14ac:dyDescent="0.35">
      <c r="L2395" s="213"/>
    </row>
    <row r="2396" spans="12:12" x14ac:dyDescent="0.35">
      <c r="L2396" s="213"/>
    </row>
    <row r="2397" spans="12:12" x14ac:dyDescent="0.35">
      <c r="L2397" s="213"/>
    </row>
    <row r="2398" spans="12:12" x14ac:dyDescent="0.35">
      <c r="L2398" s="213"/>
    </row>
    <row r="2399" spans="12:12" x14ac:dyDescent="0.35">
      <c r="L2399" s="213"/>
    </row>
    <row r="2400" spans="12:12" x14ac:dyDescent="0.35">
      <c r="L2400" s="213"/>
    </row>
    <row r="2401" spans="12:12" x14ac:dyDescent="0.35">
      <c r="L2401" s="213"/>
    </row>
    <row r="2402" spans="12:12" x14ac:dyDescent="0.35">
      <c r="L2402" s="213"/>
    </row>
    <row r="2403" spans="12:12" x14ac:dyDescent="0.35">
      <c r="L2403" s="213"/>
    </row>
    <row r="2404" spans="12:12" x14ac:dyDescent="0.35">
      <c r="L2404" s="213"/>
    </row>
    <row r="2405" spans="12:12" x14ac:dyDescent="0.35">
      <c r="L2405" s="213"/>
    </row>
    <row r="2406" spans="12:12" x14ac:dyDescent="0.35">
      <c r="L2406" s="213"/>
    </row>
    <row r="2407" spans="12:12" x14ac:dyDescent="0.35">
      <c r="L2407" s="213"/>
    </row>
    <row r="2408" spans="12:12" x14ac:dyDescent="0.35">
      <c r="L2408" s="213"/>
    </row>
    <row r="2409" spans="12:12" x14ac:dyDescent="0.35">
      <c r="L2409" s="213"/>
    </row>
    <row r="2410" spans="12:12" x14ac:dyDescent="0.35">
      <c r="L2410" s="213"/>
    </row>
    <row r="2411" spans="12:12" x14ac:dyDescent="0.35">
      <c r="L2411" s="213"/>
    </row>
    <row r="2412" spans="12:12" x14ac:dyDescent="0.35">
      <c r="L2412" s="213"/>
    </row>
    <row r="2413" spans="12:12" x14ac:dyDescent="0.35">
      <c r="L2413" s="213"/>
    </row>
    <row r="2414" spans="12:12" x14ac:dyDescent="0.35">
      <c r="L2414" s="213"/>
    </row>
    <row r="2415" spans="12:12" x14ac:dyDescent="0.35">
      <c r="L2415" s="213"/>
    </row>
    <row r="2416" spans="12:12" x14ac:dyDescent="0.35">
      <c r="L2416" s="213"/>
    </row>
    <row r="2417" spans="12:12" x14ac:dyDescent="0.35">
      <c r="L2417" s="213"/>
    </row>
    <row r="2418" spans="12:12" x14ac:dyDescent="0.35">
      <c r="L2418" s="213"/>
    </row>
    <row r="2419" spans="12:12" x14ac:dyDescent="0.35">
      <c r="L2419" s="213"/>
    </row>
    <row r="2420" spans="12:12" x14ac:dyDescent="0.35">
      <c r="L2420" s="213"/>
    </row>
    <row r="2421" spans="12:12" x14ac:dyDescent="0.35">
      <c r="L2421" s="213"/>
    </row>
    <row r="2422" spans="12:12" x14ac:dyDescent="0.35">
      <c r="L2422" s="213"/>
    </row>
    <row r="2423" spans="12:12" x14ac:dyDescent="0.35">
      <c r="L2423" s="213"/>
    </row>
    <row r="2424" spans="12:12" x14ac:dyDescent="0.35">
      <c r="L2424" s="213"/>
    </row>
    <row r="2425" spans="12:12" x14ac:dyDescent="0.35">
      <c r="L2425" s="213"/>
    </row>
    <row r="2426" spans="12:12" x14ac:dyDescent="0.35">
      <c r="L2426" s="213"/>
    </row>
    <row r="2427" spans="12:12" x14ac:dyDescent="0.35">
      <c r="L2427" s="213"/>
    </row>
    <row r="2428" spans="12:12" x14ac:dyDescent="0.35">
      <c r="L2428" s="213"/>
    </row>
    <row r="2429" spans="12:12" x14ac:dyDescent="0.35">
      <c r="L2429" s="213"/>
    </row>
    <row r="2430" spans="12:12" x14ac:dyDescent="0.35">
      <c r="L2430" s="213"/>
    </row>
    <row r="2431" spans="12:12" x14ac:dyDescent="0.35">
      <c r="L2431" s="213"/>
    </row>
    <row r="2432" spans="12:12" x14ac:dyDescent="0.35">
      <c r="L2432" s="213"/>
    </row>
    <row r="2433" spans="12:12" x14ac:dyDescent="0.35">
      <c r="L2433" s="213"/>
    </row>
    <row r="2434" spans="12:12" x14ac:dyDescent="0.35">
      <c r="L2434" s="213"/>
    </row>
    <row r="2435" spans="12:12" x14ac:dyDescent="0.35">
      <c r="L2435" s="213"/>
    </row>
    <row r="2436" spans="12:12" x14ac:dyDescent="0.35">
      <c r="L2436" s="213"/>
    </row>
    <row r="2437" spans="12:12" x14ac:dyDescent="0.35">
      <c r="L2437" s="213"/>
    </row>
    <row r="2438" spans="12:12" x14ac:dyDescent="0.35">
      <c r="L2438" s="213"/>
    </row>
    <row r="2439" spans="12:12" x14ac:dyDescent="0.35">
      <c r="L2439" s="213"/>
    </row>
    <row r="2440" spans="12:12" x14ac:dyDescent="0.35">
      <c r="L2440" s="213"/>
    </row>
    <row r="2441" spans="12:12" x14ac:dyDescent="0.35">
      <c r="L2441" s="213"/>
    </row>
    <row r="2442" spans="12:12" x14ac:dyDescent="0.35">
      <c r="L2442" s="213"/>
    </row>
    <row r="2443" spans="12:12" x14ac:dyDescent="0.35">
      <c r="L2443" s="213"/>
    </row>
    <row r="2444" spans="12:12" x14ac:dyDescent="0.35">
      <c r="L2444" s="213"/>
    </row>
    <row r="2445" spans="12:12" x14ac:dyDescent="0.35">
      <c r="L2445" s="213"/>
    </row>
    <row r="2446" spans="12:12" x14ac:dyDescent="0.35">
      <c r="L2446" s="213"/>
    </row>
    <row r="2447" spans="12:12" x14ac:dyDescent="0.35">
      <c r="L2447" s="213"/>
    </row>
    <row r="2448" spans="12:12" x14ac:dyDescent="0.35">
      <c r="L2448" s="213"/>
    </row>
    <row r="2449" spans="12:12" x14ac:dyDescent="0.35">
      <c r="L2449" s="213"/>
    </row>
    <row r="2450" spans="12:12" x14ac:dyDescent="0.35">
      <c r="L2450" s="213"/>
    </row>
    <row r="2451" spans="12:12" x14ac:dyDescent="0.35">
      <c r="L2451" s="213"/>
    </row>
    <row r="2452" spans="12:12" x14ac:dyDescent="0.35">
      <c r="L2452" s="213"/>
    </row>
    <row r="2453" spans="12:12" x14ac:dyDescent="0.35">
      <c r="L2453" s="213"/>
    </row>
    <row r="2454" spans="12:12" x14ac:dyDescent="0.35">
      <c r="L2454" s="213"/>
    </row>
    <row r="2455" spans="12:12" x14ac:dyDescent="0.35">
      <c r="L2455" s="213"/>
    </row>
    <row r="2456" spans="12:12" x14ac:dyDescent="0.35">
      <c r="L2456" s="213"/>
    </row>
    <row r="2457" spans="12:12" x14ac:dyDescent="0.35">
      <c r="L2457" s="213"/>
    </row>
    <row r="2458" spans="12:12" x14ac:dyDescent="0.35">
      <c r="L2458" s="213"/>
    </row>
    <row r="2459" spans="12:12" x14ac:dyDescent="0.35">
      <c r="L2459" s="213"/>
    </row>
    <row r="2460" spans="12:12" x14ac:dyDescent="0.35">
      <c r="L2460" s="213"/>
    </row>
    <row r="2461" spans="12:12" x14ac:dyDescent="0.35">
      <c r="L2461" s="213"/>
    </row>
    <row r="2462" spans="12:12" x14ac:dyDescent="0.35">
      <c r="L2462" s="213"/>
    </row>
    <row r="2463" spans="12:12" x14ac:dyDescent="0.35">
      <c r="L2463" s="213"/>
    </row>
    <row r="2464" spans="12:12" x14ac:dyDescent="0.35">
      <c r="L2464" s="213"/>
    </row>
    <row r="2465" spans="12:12" x14ac:dyDescent="0.35">
      <c r="L2465" s="213"/>
    </row>
    <row r="2466" spans="12:12" x14ac:dyDescent="0.35">
      <c r="L2466" s="213"/>
    </row>
    <row r="2467" spans="12:12" x14ac:dyDescent="0.35">
      <c r="L2467" s="213"/>
    </row>
    <row r="2468" spans="12:12" x14ac:dyDescent="0.35">
      <c r="L2468" s="213"/>
    </row>
    <row r="2469" spans="12:12" x14ac:dyDescent="0.35">
      <c r="L2469" s="213"/>
    </row>
    <row r="2470" spans="12:12" x14ac:dyDescent="0.35">
      <c r="L2470" s="213"/>
    </row>
    <row r="2471" spans="12:12" x14ac:dyDescent="0.35">
      <c r="L2471" s="213"/>
    </row>
    <row r="2472" spans="12:12" x14ac:dyDescent="0.35">
      <c r="L2472" s="213"/>
    </row>
    <row r="2473" spans="12:12" x14ac:dyDescent="0.35">
      <c r="L2473" s="213"/>
    </row>
    <row r="2474" spans="12:12" x14ac:dyDescent="0.35">
      <c r="L2474" s="213"/>
    </row>
    <row r="2475" spans="12:12" x14ac:dyDescent="0.35">
      <c r="L2475" s="213"/>
    </row>
    <row r="2476" spans="12:12" x14ac:dyDescent="0.35">
      <c r="L2476" s="213"/>
    </row>
    <row r="2477" spans="12:12" x14ac:dyDescent="0.35">
      <c r="L2477" s="213"/>
    </row>
    <row r="2478" spans="12:12" x14ac:dyDescent="0.35">
      <c r="L2478" s="213"/>
    </row>
    <row r="2479" spans="12:12" x14ac:dyDescent="0.35">
      <c r="L2479" s="213"/>
    </row>
    <row r="2480" spans="12:12" x14ac:dyDescent="0.35">
      <c r="L2480" s="213"/>
    </row>
    <row r="2481" spans="12:12" x14ac:dyDescent="0.35">
      <c r="L2481" s="213"/>
    </row>
    <row r="2482" spans="12:12" x14ac:dyDescent="0.35">
      <c r="L2482" s="213"/>
    </row>
    <row r="2483" spans="12:12" x14ac:dyDescent="0.35">
      <c r="L2483" s="213"/>
    </row>
    <row r="2484" spans="12:12" x14ac:dyDescent="0.35">
      <c r="L2484" s="213"/>
    </row>
    <row r="2485" spans="12:12" x14ac:dyDescent="0.35">
      <c r="L2485" s="213"/>
    </row>
    <row r="2486" spans="12:12" x14ac:dyDescent="0.35">
      <c r="L2486" s="213"/>
    </row>
    <row r="2487" spans="12:12" x14ac:dyDescent="0.35">
      <c r="L2487" s="213"/>
    </row>
    <row r="2488" spans="12:12" x14ac:dyDescent="0.35">
      <c r="L2488" s="213"/>
    </row>
    <row r="2489" spans="12:12" x14ac:dyDescent="0.35">
      <c r="L2489" s="213"/>
    </row>
    <row r="2490" spans="12:12" x14ac:dyDescent="0.35">
      <c r="L2490" s="213"/>
    </row>
    <row r="2491" spans="12:12" x14ac:dyDescent="0.35">
      <c r="L2491" s="213"/>
    </row>
    <row r="2492" spans="12:12" x14ac:dyDescent="0.35">
      <c r="L2492" s="213"/>
    </row>
    <row r="2493" spans="12:12" x14ac:dyDescent="0.35">
      <c r="L2493" s="213"/>
    </row>
    <row r="2494" spans="12:12" x14ac:dyDescent="0.35">
      <c r="L2494" s="213"/>
    </row>
    <row r="2495" spans="12:12" x14ac:dyDescent="0.35">
      <c r="L2495" s="213"/>
    </row>
    <row r="2496" spans="12:12" x14ac:dyDescent="0.35">
      <c r="L2496" s="213"/>
    </row>
    <row r="2497" spans="12:12" x14ac:dyDescent="0.35">
      <c r="L2497" s="213"/>
    </row>
    <row r="2498" spans="12:12" x14ac:dyDescent="0.35">
      <c r="L2498" s="213"/>
    </row>
    <row r="2499" spans="12:12" x14ac:dyDescent="0.35">
      <c r="L2499" s="213"/>
    </row>
    <row r="2500" spans="12:12" x14ac:dyDescent="0.35">
      <c r="L2500" s="213"/>
    </row>
    <row r="2501" spans="12:12" x14ac:dyDescent="0.35">
      <c r="L2501" s="213"/>
    </row>
    <row r="2502" spans="12:12" x14ac:dyDescent="0.35">
      <c r="L2502" s="213"/>
    </row>
    <row r="2503" spans="12:12" x14ac:dyDescent="0.35">
      <c r="L2503" s="213"/>
    </row>
    <row r="2504" spans="12:12" x14ac:dyDescent="0.35">
      <c r="L2504" s="213"/>
    </row>
    <row r="2505" spans="12:12" x14ac:dyDescent="0.35">
      <c r="L2505" s="213"/>
    </row>
    <row r="2506" spans="12:12" x14ac:dyDescent="0.35">
      <c r="L2506" s="213"/>
    </row>
    <row r="2507" spans="12:12" x14ac:dyDescent="0.35">
      <c r="L2507" s="213"/>
    </row>
    <row r="2508" spans="12:12" x14ac:dyDescent="0.35">
      <c r="L2508" s="213"/>
    </row>
    <row r="2509" spans="12:12" x14ac:dyDescent="0.35">
      <c r="L2509" s="213"/>
    </row>
    <row r="2510" spans="12:12" x14ac:dyDescent="0.35">
      <c r="L2510" s="213"/>
    </row>
    <row r="2511" spans="12:12" x14ac:dyDescent="0.35">
      <c r="L2511" s="213"/>
    </row>
    <row r="2512" spans="12:12" x14ac:dyDescent="0.35">
      <c r="L2512" s="213"/>
    </row>
    <row r="2513" spans="12:12" x14ac:dyDescent="0.35">
      <c r="L2513" s="213"/>
    </row>
    <row r="2514" spans="12:12" x14ac:dyDescent="0.35">
      <c r="L2514" s="213"/>
    </row>
    <row r="2515" spans="12:12" x14ac:dyDescent="0.35">
      <c r="L2515" s="213"/>
    </row>
    <row r="2516" spans="12:12" x14ac:dyDescent="0.35">
      <c r="L2516" s="213"/>
    </row>
    <row r="2517" spans="12:12" x14ac:dyDescent="0.35">
      <c r="L2517" s="213"/>
    </row>
    <row r="2518" spans="12:12" x14ac:dyDescent="0.35">
      <c r="L2518" s="213"/>
    </row>
    <row r="2519" spans="12:12" x14ac:dyDescent="0.35">
      <c r="L2519" s="213"/>
    </row>
    <row r="2520" spans="12:12" x14ac:dyDescent="0.35">
      <c r="L2520" s="213"/>
    </row>
    <row r="2521" spans="12:12" x14ac:dyDescent="0.35">
      <c r="L2521" s="213"/>
    </row>
    <row r="2522" spans="12:12" x14ac:dyDescent="0.35">
      <c r="L2522" s="213"/>
    </row>
    <row r="2523" spans="12:12" x14ac:dyDescent="0.35">
      <c r="L2523" s="213"/>
    </row>
    <row r="2524" spans="12:12" x14ac:dyDescent="0.35">
      <c r="L2524" s="213"/>
    </row>
    <row r="2525" spans="12:12" x14ac:dyDescent="0.35">
      <c r="L2525" s="213"/>
    </row>
    <row r="2526" spans="12:12" x14ac:dyDescent="0.35">
      <c r="L2526" s="213"/>
    </row>
    <row r="2527" spans="12:12" x14ac:dyDescent="0.35">
      <c r="L2527" s="213"/>
    </row>
    <row r="2528" spans="12:12" x14ac:dyDescent="0.35">
      <c r="L2528" s="213"/>
    </row>
    <row r="2529" spans="12:12" x14ac:dyDescent="0.35">
      <c r="L2529" s="213"/>
    </row>
    <row r="2530" spans="12:12" x14ac:dyDescent="0.35">
      <c r="L2530" s="213"/>
    </row>
    <row r="2531" spans="12:12" x14ac:dyDescent="0.35">
      <c r="L2531" s="213"/>
    </row>
    <row r="2532" spans="12:12" x14ac:dyDescent="0.35">
      <c r="L2532" s="213"/>
    </row>
    <row r="2533" spans="12:12" x14ac:dyDescent="0.35">
      <c r="L2533" s="213"/>
    </row>
    <row r="2534" spans="12:12" x14ac:dyDescent="0.35">
      <c r="L2534" s="213"/>
    </row>
    <row r="2535" spans="12:12" x14ac:dyDescent="0.35">
      <c r="L2535" s="213"/>
    </row>
    <row r="2536" spans="12:12" x14ac:dyDescent="0.35">
      <c r="L2536" s="213"/>
    </row>
    <row r="2537" spans="12:12" x14ac:dyDescent="0.35">
      <c r="L2537" s="213"/>
    </row>
    <row r="2538" spans="12:12" x14ac:dyDescent="0.35">
      <c r="L2538" s="213"/>
    </row>
    <row r="2539" spans="12:12" x14ac:dyDescent="0.35">
      <c r="L2539" s="213"/>
    </row>
    <row r="2540" spans="12:12" x14ac:dyDescent="0.35">
      <c r="L2540" s="213"/>
    </row>
    <row r="2541" spans="12:12" x14ac:dyDescent="0.35">
      <c r="L2541" s="213"/>
    </row>
    <row r="2542" spans="12:12" x14ac:dyDescent="0.35">
      <c r="L2542" s="213"/>
    </row>
    <row r="2543" spans="12:12" x14ac:dyDescent="0.35">
      <c r="L2543" s="213"/>
    </row>
    <row r="2544" spans="12:12" x14ac:dyDescent="0.35">
      <c r="L2544" s="213"/>
    </row>
    <row r="2545" spans="12:12" x14ac:dyDescent="0.35">
      <c r="L2545" s="213"/>
    </row>
    <row r="2546" spans="12:12" x14ac:dyDescent="0.35">
      <c r="L2546" s="213"/>
    </row>
    <row r="2547" spans="12:12" x14ac:dyDescent="0.35">
      <c r="L2547" s="213"/>
    </row>
    <row r="2548" spans="12:12" x14ac:dyDescent="0.35">
      <c r="L2548" s="213"/>
    </row>
    <row r="2549" spans="12:12" x14ac:dyDescent="0.35">
      <c r="L2549" s="213"/>
    </row>
    <row r="2550" spans="12:12" x14ac:dyDescent="0.35">
      <c r="L2550" s="213"/>
    </row>
    <row r="2551" spans="12:12" x14ac:dyDescent="0.35">
      <c r="L2551" s="213"/>
    </row>
    <row r="2552" spans="12:12" x14ac:dyDescent="0.35">
      <c r="L2552" s="213"/>
    </row>
    <row r="2553" spans="12:12" x14ac:dyDescent="0.35">
      <c r="L2553" s="213"/>
    </row>
    <row r="2554" spans="12:12" x14ac:dyDescent="0.35">
      <c r="L2554" s="213"/>
    </row>
    <row r="2555" spans="12:12" x14ac:dyDescent="0.35">
      <c r="L2555" s="213"/>
    </row>
    <row r="2556" spans="12:12" x14ac:dyDescent="0.35">
      <c r="L2556" s="213"/>
    </row>
    <row r="2557" spans="12:12" x14ac:dyDescent="0.35">
      <c r="L2557" s="213"/>
    </row>
    <row r="2558" spans="12:12" x14ac:dyDescent="0.35">
      <c r="L2558" s="213"/>
    </row>
    <row r="2559" spans="12:12" x14ac:dyDescent="0.35">
      <c r="L2559" s="213"/>
    </row>
    <row r="2560" spans="12:12" x14ac:dyDescent="0.35">
      <c r="L2560" s="213"/>
    </row>
    <row r="2561" spans="12:12" x14ac:dyDescent="0.35">
      <c r="L2561" s="213"/>
    </row>
    <row r="2562" spans="12:12" x14ac:dyDescent="0.35">
      <c r="L2562" s="213"/>
    </row>
    <row r="2563" spans="12:12" x14ac:dyDescent="0.35">
      <c r="L2563" s="213"/>
    </row>
    <row r="2564" spans="12:12" x14ac:dyDescent="0.35">
      <c r="L2564" s="213"/>
    </row>
    <row r="2565" spans="12:12" x14ac:dyDescent="0.35">
      <c r="L2565" s="213"/>
    </row>
    <row r="2566" spans="12:12" x14ac:dyDescent="0.35">
      <c r="L2566" s="213"/>
    </row>
    <row r="2567" spans="12:12" x14ac:dyDescent="0.35">
      <c r="L2567" s="213"/>
    </row>
    <row r="2568" spans="12:12" x14ac:dyDescent="0.35">
      <c r="L2568" s="213"/>
    </row>
    <row r="2569" spans="12:12" x14ac:dyDescent="0.35">
      <c r="L2569" s="213"/>
    </row>
    <row r="2570" spans="12:12" x14ac:dyDescent="0.35">
      <c r="L2570" s="213"/>
    </row>
    <row r="2571" spans="12:12" x14ac:dyDescent="0.35">
      <c r="L2571" s="213"/>
    </row>
    <row r="2572" spans="12:12" x14ac:dyDescent="0.35">
      <c r="L2572" s="213"/>
    </row>
    <row r="2573" spans="12:12" x14ac:dyDescent="0.35">
      <c r="L2573" s="213"/>
    </row>
    <row r="2574" spans="12:12" x14ac:dyDescent="0.35">
      <c r="L2574" s="213"/>
    </row>
    <row r="2575" spans="12:12" x14ac:dyDescent="0.35">
      <c r="L2575" s="213"/>
    </row>
    <row r="2576" spans="12:12" x14ac:dyDescent="0.35">
      <c r="L2576" s="213"/>
    </row>
    <row r="2577" spans="12:12" x14ac:dyDescent="0.35">
      <c r="L2577" s="213"/>
    </row>
    <row r="2578" spans="12:12" x14ac:dyDescent="0.35">
      <c r="L2578" s="213"/>
    </row>
    <row r="2579" spans="12:12" x14ac:dyDescent="0.35">
      <c r="L2579" s="213"/>
    </row>
    <row r="2580" spans="12:12" x14ac:dyDescent="0.35">
      <c r="L2580" s="213"/>
    </row>
    <row r="2581" spans="12:12" x14ac:dyDescent="0.35">
      <c r="L2581" s="213"/>
    </row>
    <row r="2582" spans="12:12" x14ac:dyDescent="0.35">
      <c r="L2582" s="213"/>
    </row>
    <row r="2583" spans="12:12" x14ac:dyDescent="0.35">
      <c r="L2583" s="213"/>
    </row>
    <row r="2584" spans="12:12" x14ac:dyDescent="0.35">
      <c r="L2584" s="213"/>
    </row>
    <row r="2585" spans="12:12" x14ac:dyDescent="0.35">
      <c r="L2585" s="213"/>
    </row>
    <row r="2586" spans="12:12" x14ac:dyDescent="0.35">
      <c r="L2586" s="213"/>
    </row>
    <row r="2587" spans="12:12" x14ac:dyDescent="0.35">
      <c r="L2587" s="213"/>
    </row>
    <row r="2588" spans="12:12" x14ac:dyDescent="0.35">
      <c r="L2588" s="213"/>
    </row>
    <row r="2589" spans="12:12" x14ac:dyDescent="0.35">
      <c r="L2589" s="213"/>
    </row>
    <row r="2590" spans="12:12" x14ac:dyDescent="0.35">
      <c r="L2590" s="213"/>
    </row>
    <row r="2591" spans="12:12" x14ac:dyDescent="0.35">
      <c r="L2591" s="213"/>
    </row>
    <row r="2592" spans="12:12" x14ac:dyDescent="0.35">
      <c r="L2592" s="213"/>
    </row>
    <row r="2593" spans="12:12" x14ac:dyDescent="0.35">
      <c r="L2593" s="213"/>
    </row>
    <row r="2594" spans="12:12" x14ac:dyDescent="0.35">
      <c r="L2594" s="213"/>
    </row>
    <row r="2595" spans="12:12" x14ac:dyDescent="0.35">
      <c r="L2595" s="213"/>
    </row>
    <row r="2596" spans="12:12" x14ac:dyDescent="0.35">
      <c r="L2596" s="213"/>
    </row>
    <row r="2597" spans="12:12" x14ac:dyDescent="0.35">
      <c r="L2597" s="213"/>
    </row>
    <row r="2598" spans="12:12" x14ac:dyDescent="0.35">
      <c r="L2598" s="213"/>
    </row>
    <row r="2599" spans="12:12" x14ac:dyDescent="0.35">
      <c r="L2599" s="213"/>
    </row>
    <row r="2600" spans="12:12" x14ac:dyDescent="0.35">
      <c r="L2600" s="213"/>
    </row>
    <row r="2601" spans="12:12" x14ac:dyDescent="0.35">
      <c r="L2601" s="213"/>
    </row>
    <row r="2602" spans="12:12" x14ac:dyDescent="0.35">
      <c r="L2602" s="213"/>
    </row>
    <row r="2603" spans="12:12" x14ac:dyDescent="0.35">
      <c r="L2603" s="213"/>
    </row>
    <row r="2604" spans="12:12" x14ac:dyDescent="0.35">
      <c r="L2604" s="213"/>
    </row>
    <row r="2605" spans="12:12" x14ac:dyDescent="0.35">
      <c r="L2605" s="213"/>
    </row>
    <row r="2606" spans="12:12" x14ac:dyDescent="0.35">
      <c r="L2606" s="213"/>
    </row>
    <row r="2607" spans="12:12" x14ac:dyDescent="0.35">
      <c r="L2607" s="213"/>
    </row>
    <row r="2608" spans="12:12" x14ac:dyDescent="0.35">
      <c r="L2608" s="213"/>
    </row>
    <row r="2609" spans="12:12" x14ac:dyDescent="0.35">
      <c r="L2609" s="213"/>
    </row>
    <row r="2610" spans="12:12" x14ac:dyDescent="0.35">
      <c r="L2610" s="213"/>
    </row>
    <row r="2611" spans="12:12" x14ac:dyDescent="0.35">
      <c r="L2611" s="213"/>
    </row>
    <row r="2612" spans="12:12" x14ac:dyDescent="0.35">
      <c r="L2612" s="213"/>
    </row>
    <row r="2613" spans="12:12" x14ac:dyDescent="0.35">
      <c r="L2613" s="213"/>
    </row>
    <row r="2614" spans="12:12" x14ac:dyDescent="0.35">
      <c r="L2614" s="213"/>
    </row>
    <row r="2615" spans="12:12" x14ac:dyDescent="0.35">
      <c r="L2615" s="213"/>
    </row>
    <row r="2616" spans="12:12" x14ac:dyDescent="0.35">
      <c r="L2616" s="213"/>
    </row>
    <row r="2617" spans="12:12" x14ac:dyDescent="0.35">
      <c r="L2617" s="213"/>
    </row>
    <row r="2618" spans="12:12" x14ac:dyDescent="0.35">
      <c r="L2618" s="213"/>
    </row>
    <row r="2619" spans="12:12" x14ac:dyDescent="0.35">
      <c r="L2619" s="213"/>
    </row>
    <row r="2620" spans="12:12" x14ac:dyDescent="0.35">
      <c r="L2620" s="213"/>
    </row>
    <row r="2621" spans="12:12" x14ac:dyDescent="0.35">
      <c r="L2621" s="213"/>
    </row>
    <row r="2622" spans="12:12" x14ac:dyDescent="0.35">
      <c r="L2622" s="213"/>
    </row>
    <row r="2623" spans="12:12" x14ac:dyDescent="0.35">
      <c r="L2623" s="213"/>
    </row>
    <row r="2624" spans="12:12" x14ac:dyDescent="0.35">
      <c r="L2624" s="213"/>
    </row>
    <row r="2625" spans="12:12" x14ac:dyDescent="0.35">
      <c r="L2625" s="213"/>
    </row>
    <row r="2626" spans="12:12" x14ac:dyDescent="0.35">
      <c r="L2626" s="213"/>
    </row>
    <row r="2627" spans="12:12" x14ac:dyDescent="0.35">
      <c r="L2627" s="213"/>
    </row>
    <row r="2628" spans="12:12" x14ac:dyDescent="0.35">
      <c r="L2628" s="213"/>
    </row>
    <row r="2629" spans="12:12" x14ac:dyDescent="0.35">
      <c r="L2629" s="213"/>
    </row>
    <row r="2630" spans="12:12" x14ac:dyDescent="0.35">
      <c r="L2630" s="213"/>
    </row>
    <row r="2631" spans="12:12" x14ac:dyDescent="0.35">
      <c r="L2631" s="213"/>
    </row>
    <row r="2632" spans="12:12" x14ac:dyDescent="0.35">
      <c r="L2632" s="213"/>
    </row>
    <row r="2633" spans="12:12" x14ac:dyDescent="0.35">
      <c r="L2633" s="213"/>
    </row>
    <row r="2634" spans="12:12" x14ac:dyDescent="0.35">
      <c r="L2634" s="213"/>
    </row>
    <row r="2635" spans="12:12" x14ac:dyDescent="0.35">
      <c r="L2635" s="213"/>
    </row>
    <row r="2636" spans="12:12" x14ac:dyDescent="0.35">
      <c r="L2636" s="213"/>
    </row>
    <row r="2637" spans="12:12" x14ac:dyDescent="0.35">
      <c r="L2637" s="213"/>
    </row>
    <row r="2638" spans="12:12" x14ac:dyDescent="0.35">
      <c r="L2638" s="213"/>
    </row>
    <row r="2639" spans="12:12" x14ac:dyDescent="0.35">
      <c r="L2639" s="213"/>
    </row>
    <row r="2640" spans="12:12" x14ac:dyDescent="0.35">
      <c r="L2640" s="213"/>
    </row>
    <row r="2641" spans="12:12" x14ac:dyDescent="0.35">
      <c r="L2641" s="213"/>
    </row>
    <row r="2642" spans="12:12" x14ac:dyDescent="0.35">
      <c r="L2642" s="213"/>
    </row>
    <row r="2643" spans="12:12" x14ac:dyDescent="0.35">
      <c r="L2643" s="213"/>
    </row>
    <row r="2644" spans="12:12" x14ac:dyDescent="0.35">
      <c r="L2644" s="213"/>
    </row>
    <row r="2645" spans="12:12" x14ac:dyDescent="0.35">
      <c r="L2645" s="213"/>
    </row>
    <row r="2646" spans="12:12" x14ac:dyDescent="0.35">
      <c r="L2646" s="213"/>
    </row>
    <row r="2647" spans="12:12" x14ac:dyDescent="0.35">
      <c r="L2647" s="213"/>
    </row>
    <row r="2648" spans="12:12" x14ac:dyDescent="0.35">
      <c r="L2648" s="213"/>
    </row>
    <row r="2649" spans="12:12" x14ac:dyDescent="0.35">
      <c r="L2649" s="213"/>
    </row>
    <row r="2650" spans="12:12" x14ac:dyDescent="0.35">
      <c r="L2650" s="213"/>
    </row>
    <row r="2651" spans="12:12" x14ac:dyDescent="0.35">
      <c r="L2651" s="213"/>
    </row>
    <row r="2652" spans="12:12" x14ac:dyDescent="0.35">
      <c r="L2652" s="213"/>
    </row>
    <row r="2653" spans="12:12" x14ac:dyDescent="0.35">
      <c r="L2653" s="213"/>
    </row>
    <row r="2654" spans="12:12" x14ac:dyDescent="0.35">
      <c r="L2654" s="213"/>
    </row>
    <row r="2655" spans="12:12" x14ac:dyDescent="0.35">
      <c r="L2655" s="213"/>
    </row>
    <row r="2656" spans="12:12" x14ac:dyDescent="0.35">
      <c r="L2656" s="213"/>
    </row>
    <row r="2657" spans="12:12" x14ac:dyDescent="0.35">
      <c r="L2657" s="213"/>
    </row>
    <row r="2658" spans="12:12" x14ac:dyDescent="0.35">
      <c r="L2658" s="213"/>
    </row>
    <row r="2659" spans="12:12" x14ac:dyDescent="0.35">
      <c r="L2659" s="213"/>
    </row>
    <row r="2660" spans="12:12" x14ac:dyDescent="0.35">
      <c r="L2660" s="213"/>
    </row>
    <row r="2661" spans="12:12" x14ac:dyDescent="0.35">
      <c r="L2661" s="213"/>
    </row>
    <row r="2662" spans="12:12" x14ac:dyDescent="0.35">
      <c r="L2662" s="213"/>
    </row>
    <row r="2663" spans="12:12" x14ac:dyDescent="0.35">
      <c r="L2663" s="213"/>
    </row>
    <row r="2664" spans="12:12" x14ac:dyDescent="0.35">
      <c r="L2664" s="213"/>
    </row>
    <row r="2665" spans="12:12" x14ac:dyDescent="0.35">
      <c r="L2665" s="213"/>
    </row>
    <row r="2666" spans="12:12" x14ac:dyDescent="0.35">
      <c r="L2666" s="213"/>
    </row>
    <row r="2667" spans="12:12" x14ac:dyDescent="0.35">
      <c r="L2667" s="213"/>
    </row>
    <row r="2668" spans="12:12" x14ac:dyDescent="0.35">
      <c r="L2668" s="213"/>
    </row>
    <row r="2669" spans="12:12" x14ac:dyDescent="0.35">
      <c r="L2669" s="213"/>
    </row>
    <row r="2670" spans="12:12" x14ac:dyDescent="0.35">
      <c r="L2670" s="213"/>
    </row>
    <row r="2671" spans="12:12" x14ac:dyDescent="0.35">
      <c r="L2671" s="213"/>
    </row>
    <row r="2672" spans="12:12" x14ac:dyDescent="0.35">
      <c r="L2672" s="213"/>
    </row>
    <row r="2673" spans="12:12" x14ac:dyDescent="0.35">
      <c r="L2673" s="213"/>
    </row>
    <row r="2674" spans="12:12" x14ac:dyDescent="0.35">
      <c r="L2674" s="213"/>
    </row>
    <row r="2675" spans="12:12" x14ac:dyDescent="0.35">
      <c r="L2675" s="213"/>
    </row>
    <row r="2676" spans="12:12" x14ac:dyDescent="0.35">
      <c r="L2676" s="213"/>
    </row>
    <row r="2677" spans="12:12" x14ac:dyDescent="0.35">
      <c r="L2677" s="213"/>
    </row>
    <row r="2678" spans="12:12" x14ac:dyDescent="0.35">
      <c r="L2678" s="213"/>
    </row>
    <row r="2679" spans="12:12" x14ac:dyDescent="0.35">
      <c r="L2679" s="213"/>
    </row>
    <row r="2680" spans="12:12" x14ac:dyDescent="0.35">
      <c r="L2680" s="213"/>
    </row>
    <row r="2681" spans="12:12" x14ac:dyDescent="0.35">
      <c r="L2681" s="213"/>
    </row>
    <row r="2682" spans="12:12" x14ac:dyDescent="0.35">
      <c r="L2682" s="213"/>
    </row>
    <row r="2683" spans="12:12" x14ac:dyDescent="0.35">
      <c r="L2683" s="213"/>
    </row>
    <row r="2684" spans="12:12" x14ac:dyDescent="0.35">
      <c r="L2684" s="213"/>
    </row>
    <row r="2685" spans="12:12" x14ac:dyDescent="0.35">
      <c r="L2685" s="213"/>
    </row>
    <row r="2686" spans="12:12" x14ac:dyDescent="0.35">
      <c r="L2686" s="213"/>
    </row>
    <row r="2687" spans="12:12" x14ac:dyDescent="0.35">
      <c r="L2687" s="213"/>
    </row>
    <row r="2688" spans="12:12" x14ac:dyDescent="0.35">
      <c r="L2688" s="213"/>
    </row>
    <row r="2689" spans="12:12" x14ac:dyDescent="0.35">
      <c r="L2689" s="213"/>
    </row>
    <row r="2690" spans="12:12" x14ac:dyDescent="0.35">
      <c r="L2690" s="213"/>
    </row>
    <row r="2691" spans="12:12" x14ac:dyDescent="0.35">
      <c r="L2691" s="213"/>
    </row>
    <row r="2692" spans="12:12" x14ac:dyDescent="0.35">
      <c r="L2692" s="213"/>
    </row>
    <row r="2693" spans="12:12" x14ac:dyDescent="0.35">
      <c r="L2693" s="213"/>
    </row>
    <row r="2694" spans="12:12" x14ac:dyDescent="0.35">
      <c r="L2694" s="213"/>
    </row>
    <row r="2695" spans="12:12" x14ac:dyDescent="0.35">
      <c r="L2695" s="213"/>
    </row>
    <row r="2696" spans="12:12" x14ac:dyDescent="0.35">
      <c r="L2696" s="213"/>
    </row>
    <row r="2697" spans="12:12" x14ac:dyDescent="0.35">
      <c r="L2697" s="213"/>
    </row>
    <row r="2698" spans="12:12" x14ac:dyDescent="0.35">
      <c r="L2698" s="213"/>
    </row>
    <row r="2699" spans="12:12" x14ac:dyDescent="0.35">
      <c r="L2699" s="213"/>
    </row>
    <row r="2700" spans="12:12" x14ac:dyDescent="0.35">
      <c r="L2700" s="213"/>
    </row>
    <row r="2701" spans="12:12" x14ac:dyDescent="0.35">
      <c r="L2701" s="213"/>
    </row>
    <row r="2702" spans="12:12" x14ac:dyDescent="0.35">
      <c r="L2702" s="213"/>
    </row>
    <row r="2703" spans="12:12" x14ac:dyDescent="0.35">
      <c r="L2703" s="213"/>
    </row>
    <row r="2704" spans="12:12" x14ac:dyDescent="0.35">
      <c r="L2704" s="213"/>
    </row>
    <row r="2705" spans="12:12" x14ac:dyDescent="0.35">
      <c r="L2705" s="213"/>
    </row>
    <row r="2706" spans="12:12" x14ac:dyDescent="0.35">
      <c r="L2706" s="213"/>
    </row>
    <row r="2707" spans="12:12" x14ac:dyDescent="0.35">
      <c r="L2707" s="213"/>
    </row>
    <row r="2708" spans="12:12" x14ac:dyDescent="0.35">
      <c r="L2708" s="213"/>
    </row>
    <row r="2709" spans="12:12" x14ac:dyDescent="0.35">
      <c r="L2709" s="213"/>
    </row>
    <row r="2710" spans="12:12" x14ac:dyDescent="0.35">
      <c r="L2710" s="213"/>
    </row>
    <row r="2711" spans="12:12" x14ac:dyDescent="0.35">
      <c r="L2711" s="213"/>
    </row>
    <row r="2712" spans="12:12" x14ac:dyDescent="0.35">
      <c r="L2712" s="213"/>
    </row>
    <row r="2713" spans="12:12" x14ac:dyDescent="0.35">
      <c r="L2713" s="213"/>
    </row>
    <row r="2714" spans="12:12" x14ac:dyDescent="0.35">
      <c r="L2714" s="213"/>
    </row>
    <row r="2715" spans="12:12" x14ac:dyDescent="0.35">
      <c r="L2715" s="213"/>
    </row>
    <row r="2716" spans="12:12" x14ac:dyDescent="0.35">
      <c r="L2716" s="213"/>
    </row>
    <row r="2717" spans="12:12" x14ac:dyDescent="0.35">
      <c r="L2717" s="213"/>
    </row>
    <row r="2718" spans="12:12" x14ac:dyDescent="0.35">
      <c r="L2718" s="213"/>
    </row>
    <row r="2719" spans="12:12" x14ac:dyDescent="0.35">
      <c r="L2719" s="213"/>
    </row>
    <row r="2720" spans="12:12" x14ac:dyDescent="0.35">
      <c r="L2720" s="213"/>
    </row>
    <row r="2721" spans="12:12" x14ac:dyDescent="0.35">
      <c r="L2721" s="213"/>
    </row>
    <row r="2722" spans="12:12" x14ac:dyDescent="0.35">
      <c r="L2722" s="213"/>
    </row>
    <row r="2723" spans="12:12" x14ac:dyDescent="0.35">
      <c r="L2723" s="213"/>
    </row>
    <row r="2724" spans="12:12" x14ac:dyDescent="0.35">
      <c r="L2724" s="213"/>
    </row>
    <row r="2725" spans="12:12" x14ac:dyDescent="0.35">
      <c r="L2725" s="213"/>
    </row>
    <row r="2726" spans="12:12" x14ac:dyDescent="0.35">
      <c r="L2726" s="213"/>
    </row>
    <row r="2727" spans="12:12" x14ac:dyDescent="0.35">
      <c r="L2727" s="213"/>
    </row>
    <row r="2728" spans="12:12" x14ac:dyDescent="0.35">
      <c r="L2728" s="213"/>
    </row>
    <row r="2729" spans="12:12" x14ac:dyDescent="0.35">
      <c r="L2729" s="213"/>
    </row>
    <row r="2730" spans="12:12" x14ac:dyDescent="0.35">
      <c r="L2730" s="213"/>
    </row>
    <row r="2731" spans="12:12" x14ac:dyDescent="0.35">
      <c r="L2731" s="213"/>
    </row>
    <row r="2732" spans="12:12" x14ac:dyDescent="0.35">
      <c r="L2732" s="213"/>
    </row>
    <row r="2733" spans="12:12" x14ac:dyDescent="0.35">
      <c r="L2733" s="213"/>
    </row>
    <row r="2734" spans="12:12" x14ac:dyDescent="0.35">
      <c r="L2734" s="213"/>
    </row>
    <row r="2735" spans="12:12" x14ac:dyDescent="0.35">
      <c r="L2735" s="213"/>
    </row>
    <row r="2736" spans="12:12" x14ac:dyDescent="0.35">
      <c r="L2736" s="213"/>
    </row>
    <row r="2737" spans="12:12" x14ac:dyDescent="0.35">
      <c r="L2737" s="213"/>
    </row>
    <row r="2738" spans="12:12" x14ac:dyDescent="0.35">
      <c r="L2738" s="213"/>
    </row>
    <row r="2739" spans="12:12" x14ac:dyDescent="0.35">
      <c r="L2739" s="213"/>
    </row>
    <row r="2740" spans="12:12" x14ac:dyDescent="0.35">
      <c r="L2740" s="213"/>
    </row>
    <row r="2741" spans="12:12" x14ac:dyDescent="0.35">
      <c r="L2741" s="213"/>
    </row>
    <row r="2742" spans="12:12" x14ac:dyDescent="0.35">
      <c r="L2742" s="213"/>
    </row>
    <row r="2743" spans="12:12" x14ac:dyDescent="0.35">
      <c r="L2743" s="213"/>
    </row>
    <row r="2744" spans="12:12" x14ac:dyDescent="0.35">
      <c r="L2744" s="213"/>
    </row>
    <row r="2745" spans="12:12" x14ac:dyDescent="0.35">
      <c r="L2745" s="213"/>
    </row>
    <row r="2746" spans="12:12" x14ac:dyDescent="0.35">
      <c r="L2746" s="213"/>
    </row>
    <row r="2747" spans="12:12" x14ac:dyDescent="0.35">
      <c r="L2747" s="213"/>
    </row>
    <row r="2748" spans="12:12" x14ac:dyDescent="0.35">
      <c r="L2748" s="213"/>
    </row>
    <row r="2749" spans="12:12" x14ac:dyDescent="0.35">
      <c r="L2749" s="213"/>
    </row>
    <row r="2750" spans="12:12" x14ac:dyDescent="0.35">
      <c r="L2750" s="213"/>
    </row>
    <row r="2751" spans="12:12" x14ac:dyDescent="0.35">
      <c r="L2751" s="213"/>
    </row>
    <row r="2752" spans="12:12" x14ac:dyDescent="0.35">
      <c r="L2752" s="213"/>
    </row>
    <row r="2753" spans="12:12" x14ac:dyDescent="0.35">
      <c r="L2753" s="213"/>
    </row>
    <row r="2754" spans="12:12" x14ac:dyDescent="0.35">
      <c r="L2754" s="213"/>
    </row>
    <row r="2755" spans="12:12" x14ac:dyDescent="0.35">
      <c r="L2755" s="213"/>
    </row>
    <row r="2756" spans="12:12" x14ac:dyDescent="0.35">
      <c r="L2756" s="213"/>
    </row>
    <row r="2757" spans="12:12" x14ac:dyDescent="0.35">
      <c r="L2757" s="213"/>
    </row>
    <row r="2758" spans="12:12" x14ac:dyDescent="0.35">
      <c r="L2758" s="213"/>
    </row>
    <row r="2759" spans="12:12" x14ac:dyDescent="0.35">
      <c r="L2759" s="213"/>
    </row>
    <row r="2760" spans="12:12" x14ac:dyDescent="0.35">
      <c r="L2760" s="213"/>
    </row>
    <row r="2761" spans="12:12" x14ac:dyDescent="0.35">
      <c r="L2761" s="213"/>
    </row>
    <row r="2762" spans="12:12" x14ac:dyDescent="0.35">
      <c r="L2762" s="213"/>
    </row>
    <row r="2763" spans="12:12" x14ac:dyDescent="0.35">
      <c r="L2763" s="213"/>
    </row>
    <row r="2764" spans="12:12" x14ac:dyDescent="0.35">
      <c r="L2764" s="213"/>
    </row>
    <row r="2765" spans="12:12" x14ac:dyDescent="0.35">
      <c r="L2765" s="213"/>
    </row>
    <row r="2766" spans="12:12" x14ac:dyDescent="0.35">
      <c r="L2766" s="213"/>
    </row>
    <row r="2767" spans="12:12" x14ac:dyDescent="0.35">
      <c r="L2767" s="213"/>
    </row>
    <row r="2768" spans="12:12" x14ac:dyDescent="0.35">
      <c r="L2768" s="213"/>
    </row>
    <row r="2769" spans="12:12" x14ac:dyDescent="0.35">
      <c r="L2769" s="213"/>
    </row>
    <row r="2770" spans="12:12" x14ac:dyDescent="0.35">
      <c r="L2770" s="213"/>
    </row>
    <row r="2771" spans="12:12" x14ac:dyDescent="0.35">
      <c r="L2771" s="213"/>
    </row>
    <row r="2772" spans="12:12" x14ac:dyDescent="0.35">
      <c r="L2772" s="213"/>
    </row>
    <row r="2773" spans="12:12" x14ac:dyDescent="0.35">
      <c r="L2773" s="213"/>
    </row>
    <row r="2774" spans="12:12" x14ac:dyDescent="0.35">
      <c r="L2774" s="213"/>
    </row>
    <row r="2775" spans="12:12" x14ac:dyDescent="0.35">
      <c r="L2775" s="213"/>
    </row>
    <row r="2776" spans="12:12" x14ac:dyDescent="0.35">
      <c r="L2776" s="213"/>
    </row>
    <row r="2777" spans="12:12" x14ac:dyDescent="0.35">
      <c r="L2777" s="213"/>
    </row>
    <row r="2778" spans="12:12" x14ac:dyDescent="0.35">
      <c r="L2778" s="213"/>
    </row>
    <row r="2779" spans="12:12" x14ac:dyDescent="0.35">
      <c r="L2779" s="213"/>
    </row>
    <row r="2780" spans="12:12" x14ac:dyDescent="0.35">
      <c r="L2780" s="213"/>
    </row>
    <row r="2781" spans="12:12" x14ac:dyDescent="0.35">
      <c r="L2781" s="213"/>
    </row>
    <row r="2782" spans="12:12" x14ac:dyDescent="0.35">
      <c r="L2782" s="213"/>
    </row>
    <row r="2783" spans="12:12" x14ac:dyDescent="0.35">
      <c r="L2783" s="213"/>
    </row>
    <row r="2784" spans="12:12" x14ac:dyDescent="0.35">
      <c r="L2784" s="213"/>
    </row>
    <row r="2785" spans="12:12" x14ac:dyDescent="0.35">
      <c r="L2785" s="213"/>
    </row>
    <row r="2786" spans="12:12" x14ac:dyDescent="0.35">
      <c r="L2786" s="213"/>
    </row>
    <row r="2787" spans="12:12" x14ac:dyDescent="0.35">
      <c r="L2787" s="213"/>
    </row>
    <row r="2788" spans="12:12" x14ac:dyDescent="0.35">
      <c r="L2788" s="213"/>
    </row>
    <row r="2789" spans="12:12" x14ac:dyDescent="0.35">
      <c r="L2789" s="213"/>
    </row>
    <row r="2790" spans="12:12" x14ac:dyDescent="0.35">
      <c r="L2790" s="213"/>
    </row>
    <row r="2791" spans="12:12" x14ac:dyDescent="0.35">
      <c r="L2791" s="213"/>
    </row>
    <row r="2792" spans="12:12" x14ac:dyDescent="0.35">
      <c r="L2792" s="213"/>
    </row>
    <row r="2793" spans="12:12" x14ac:dyDescent="0.35">
      <c r="L2793" s="213"/>
    </row>
    <row r="2794" spans="12:12" x14ac:dyDescent="0.35">
      <c r="L2794" s="213"/>
    </row>
    <row r="2795" spans="12:12" x14ac:dyDescent="0.35">
      <c r="L2795" s="213"/>
    </row>
    <row r="2796" spans="12:12" x14ac:dyDescent="0.35">
      <c r="L2796" s="213"/>
    </row>
    <row r="2797" spans="12:12" x14ac:dyDescent="0.35">
      <c r="L2797" s="213"/>
    </row>
    <row r="2798" spans="12:12" x14ac:dyDescent="0.35">
      <c r="L2798" s="213"/>
    </row>
    <row r="2799" spans="12:12" x14ac:dyDescent="0.35">
      <c r="L2799" s="213"/>
    </row>
    <row r="2800" spans="12:12" x14ac:dyDescent="0.35">
      <c r="L2800" s="213"/>
    </row>
    <row r="2801" spans="12:12" x14ac:dyDescent="0.35">
      <c r="L2801" s="213"/>
    </row>
    <row r="2802" spans="12:12" x14ac:dyDescent="0.35">
      <c r="L2802" s="213"/>
    </row>
    <row r="2803" spans="12:12" x14ac:dyDescent="0.35">
      <c r="L2803" s="213"/>
    </row>
    <row r="2804" spans="12:12" x14ac:dyDescent="0.35">
      <c r="L2804" s="213"/>
    </row>
    <row r="2805" spans="12:12" x14ac:dyDescent="0.35">
      <c r="L2805" s="213"/>
    </row>
    <row r="2806" spans="12:12" x14ac:dyDescent="0.35">
      <c r="L2806" s="213"/>
    </row>
    <row r="2807" spans="12:12" x14ac:dyDescent="0.35">
      <c r="L2807" s="213"/>
    </row>
    <row r="2808" spans="12:12" x14ac:dyDescent="0.35">
      <c r="L2808" s="213"/>
    </row>
    <row r="2809" spans="12:12" x14ac:dyDescent="0.35">
      <c r="L2809" s="213"/>
    </row>
    <row r="2810" spans="12:12" x14ac:dyDescent="0.35">
      <c r="L2810" s="213"/>
    </row>
    <row r="2811" spans="12:12" x14ac:dyDescent="0.35">
      <c r="L2811" s="213"/>
    </row>
    <row r="2812" spans="12:12" x14ac:dyDescent="0.35">
      <c r="L2812" s="213"/>
    </row>
    <row r="2813" spans="12:12" x14ac:dyDescent="0.35">
      <c r="L2813" s="213"/>
    </row>
    <row r="2814" spans="12:12" x14ac:dyDescent="0.35">
      <c r="L2814" s="213"/>
    </row>
    <row r="2815" spans="12:12" x14ac:dyDescent="0.35">
      <c r="L2815" s="213"/>
    </row>
    <row r="2816" spans="12:12" x14ac:dyDescent="0.35">
      <c r="L2816" s="213"/>
    </row>
    <row r="2817" spans="12:12" x14ac:dyDescent="0.35">
      <c r="L2817" s="213"/>
    </row>
    <row r="2818" spans="12:12" x14ac:dyDescent="0.35">
      <c r="L2818" s="213"/>
    </row>
    <row r="2819" spans="12:12" x14ac:dyDescent="0.35">
      <c r="L2819" s="213"/>
    </row>
    <row r="2820" spans="12:12" x14ac:dyDescent="0.35">
      <c r="L2820" s="213"/>
    </row>
    <row r="2821" spans="12:12" x14ac:dyDescent="0.35">
      <c r="L2821" s="213"/>
    </row>
    <row r="2822" spans="12:12" x14ac:dyDescent="0.35">
      <c r="L2822" s="213"/>
    </row>
    <row r="2823" spans="12:12" x14ac:dyDescent="0.35">
      <c r="L2823" s="213"/>
    </row>
    <row r="2824" spans="12:12" x14ac:dyDescent="0.35">
      <c r="L2824" s="213"/>
    </row>
    <row r="2825" spans="12:12" x14ac:dyDescent="0.35">
      <c r="L2825" s="213"/>
    </row>
    <row r="2826" spans="12:12" x14ac:dyDescent="0.35">
      <c r="L2826" s="213"/>
    </row>
    <row r="2827" spans="12:12" x14ac:dyDescent="0.35">
      <c r="L2827" s="213"/>
    </row>
    <row r="2828" spans="12:12" x14ac:dyDescent="0.35">
      <c r="L2828" s="213"/>
    </row>
    <row r="2829" spans="12:12" x14ac:dyDescent="0.35">
      <c r="L2829" s="213"/>
    </row>
    <row r="2830" spans="12:12" x14ac:dyDescent="0.35">
      <c r="L2830" s="213"/>
    </row>
    <row r="2831" spans="12:12" x14ac:dyDescent="0.35">
      <c r="L2831" s="213"/>
    </row>
    <row r="2832" spans="12:12" x14ac:dyDescent="0.35">
      <c r="L2832" s="213"/>
    </row>
    <row r="2833" spans="12:12" x14ac:dyDescent="0.35">
      <c r="L2833" s="213"/>
    </row>
    <row r="2834" spans="12:12" x14ac:dyDescent="0.35">
      <c r="L2834" s="213"/>
    </row>
    <row r="2835" spans="12:12" x14ac:dyDescent="0.35">
      <c r="L2835" s="213"/>
    </row>
    <row r="2836" spans="12:12" x14ac:dyDescent="0.35">
      <c r="L2836" s="213"/>
    </row>
    <row r="2837" spans="12:12" x14ac:dyDescent="0.35">
      <c r="L2837" s="213"/>
    </row>
    <row r="2838" spans="12:12" x14ac:dyDescent="0.35">
      <c r="L2838" s="213"/>
    </row>
    <row r="2839" spans="12:12" x14ac:dyDescent="0.35">
      <c r="L2839" s="213"/>
    </row>
    <row r="2840" spans="12:12" x14ac:dyDescent="0.35">
      <c r="L2840" s="213"/>
    </row>
    <row r="2841" spans="12:12" x14ac:dyDescent="0.35">
      <c r="L2841" s="213"/>
    </row>
    <row r="2842" spans="12:12" x14ac:dyDescent="0.35">
      <c r="L2842" s="213"/>
    </row>
    <row r="2843" spans="12:12" x14ac:dyDescent="0.35">
      <c r="L2843" s="213"/>
    </row>
    <row r="2844" spans="12:12" x14ac:dyDescent="0.35">
      <c r="L2844" s="213"/>
    </row>
    <row r="2845" spans="12:12" x14ac:dyDescent="0.35">
      <c r="L2845" s="213"/>
    </row>
    <row r="2846" spans="12:12" x14ac:dyDescent="0.35">
      <c r="L2846" s="213"/>
    </row>
    <row r="2847" spans="12:12" x14ac:dyDescent="0.35">
      <c r="L2847" s="213"/>
    </row>
    <row r="2848" spans="12:12" x14ac:dyDescent="0.35">
      <c r="L2848" s="213"/>
    </row>
    <row r="2849" spans="12:12" x14ac:dyDescent="0.35">
      <c r="L2849" s="213"/>
    </row>
    <row r="2850" spans="12:12" x14ac:dyDescent="0.35">
      <c r="L2850" s="213"/>
    </row>
    <row r="2851" spans="12:12" x14ac:dyDescent="0.35">
      <c r="L2851" s="213"/>
    </row>
    <row r="2852" spans="12:12" x14ac:dyDescent="0.35">
      <c r="L2852" s="213"/>
    </row>
    <row r="2853" spans="12:12" x14ac:dyDescent="0.35">
      <c r="L2853" s="213"/>
    </row>
    <row r="2854" spans="12:12" x14ac:dyDescent="0.35">
      <c r="L2854" s="213"/>
    </row>
    <row r="2855" spans="12:12" x14ac:dyDescent="0.35">
      <c r="L2855" s="213"/>
    </row>
    <row r="2856" spans="12:12" x14ac:dyDescent="0.35">
      <c r="L2856" s="213"/>
    </row>
    <row r="2857" spans="12:12" x14ac:dyDescent="0.35">
      <c r="L2857" s="213"/>
    </row>
    <row r="2858" spans="12:12" x14ac:dyDescent="0.35">
      <c r="L2858" s="213"/>
    </row>
    <row r="2859" spans="12:12" x14ac:dyDescent="0.35">
      <c r="L2859" s="213"/>
    </row>
    <row r="2860" spans="12:12" x14ac:dyDescent="0.35">
      <c r="L2860" s="213"/>
    </row>
    <row r="2861" spans="12:12" x14ac:dyDescent="0.35">
      <c r="L2861" s="213"/>
    </row>
    <row r="2862" spans="12:12" x14ac:dyDescent="0.35">
      <c r="L2862" s="213"/>
    </row>
    <row r="2863" spans="12:12" x14ac:dyDescent="0.35">
      <c r="L2863" s="213"/>
    </row>
    <row r="2864" spans="12:12" x14ac:dyDescent="0.35">
      <c r="L2864" s="213"/>
    </row>
    <row r="2865" spans="12:12" x14ac:dyDescent="0.35">
      <c r="L2865" s="213"/>
    </row>
    <row r="2866" spans="12:12" x14ac:dyDescent="0.35">
      <c r="L2866" s="213"/>
    </row>
    <row r="2867" spans="12:12" x14ac:dyDescent="0.35">
      <c r="L2867" s="213"/>
    </row>
    <row r="2868" spans="12:12" x14ac:dyDescent="0.35">
      <c r="L2868" s="213"/>
    </row>
    <row r="2869" spans="12:12" x14ac:dyDescent="0.35">
      <c r="L2869" s="213"/>
    </row>
    <row r="2870" spans="12:12" x14ac:dyDescent="0.35">
      <c r="L2870" s="213"/>
    </row>
    <row r="2871" spans="12:12" x14ac:dyDescent="0.35">
      <c r="L2871" s="213"/>
    </row>
    <row r="2872" spans="12:12" x14ac:dyDescent="0.35">
      <c r="L2872" s="213"/>
    </row>
    <row r="2873" spans="12:12" x14ac:dyDescent="0.35">
      <c r="L2873" s="213"/>
    </row>
    <row r="2874" spans="12:12" x14ac:dyDescent="0.35">
      <c r="L2874" s="213"/>
    </row>
    <row r="2875" spans="12:12" x14ac:dyDescent="0.35">
      <c r="L2875" s="213"/>
    </row>
    <row r="2876" spans="12:12" x14ac:dyDescent="0.35">
      <c r="L2876" s="213"/>
    </row>
    <row r="2877" spans="12:12" x14ac:dyDescent="0.35">
      <c r="L2877" s="213"/>
    </row>
    <row r="2878" spans="12:12" x14ac:dyDescent="0.35">
      <c r="L2878" s="213"/>
    </row>
    <row r="2879" spans="12:12" x14ac:dyDescent="0.35">
      <c r="L2879" s="213"/>
    </row>
    <row r="2880" spans="12:12" x14ac:dyDescent="0.35">
      <c r="L2880" s="213"/>
    </row>
    <row r="2881" spans="12:12" x14ac:dyDescent="0.35">
      <c r="L2881" s="213"/>
    </row>
    <row r="2882" spans="12:12" x14ac:dyDescent="0.35">
      <c r="L2882" s="213"/>
    </row>
    <row r="2883" spans="12:12" x14ac:dyDescent="0.35">
      <c r="L2883" s="213"/>
    </row>
    <row r="2884" spans="12:12" x14ac:dyDescent="0.35">
      <c r="L2884" s="213"/>
    </row>
    <row r="2885" spans="12:12" x14ac:dyDescent="0.35">
      <c r="L2885" s="213"/>
    </row>
    <row r="2886" spans="12:12" x14ac:dyDescent="0.35">
      <c r="L2886" s="213"/>
    </row>
    <row r="2887" spans="12:12" x14ac:dyDescent="0.35">
      <c r="L2887" s="213"/>
    </row>
    <row r="2888" spans="12:12" x14ac:dyDescent="0.35">
      <c r="L2888" s="213"/>
    </row>
    <row r="2889" spans="12:12" x14ac:dyDescent="0.35">
      <c r="L2889" s="213"/>
    </row>
    <row r="2890" spans="12:12" x14ac:dyDescent="0.35">
      <c r="L2890" s="213"/>
    </row>
    <row r="2891" spans="12:12" x14ac:dyDescent="0.35">
      <c r="L2891" s="213"/>
    </row>
    <row r="2892" spans="12:12" x14ac:dyDescent="0.35">
      <c r="L2892" s="213"/>
    </row>
    <row r="2893" spans="12:12" x14ac:dyDescent="0.35">
      <c r="L2893" s="213"/>
    </row>
    <row r="2894" spans="12:12" x14ac:dyDescent="0.35">
      <c r="L2894" s="213"/>
    </row>
    <row r="2895" spans="12:12" x14ac:dyDescent="0.35">
      <c r="L2895" s="213"/>
    </row>
    <row r="2896" spans="12:12" x14ac:dyDescent="0.35">
      <c r="L2896" s="213"/>
    </row>
    <row r="2897" spans="12:12" x14ac:dyDescent="0.35">
      <c r="L2897" s="213"/>
    </row>
    <row r="2898" spans="12:12" x14ac:dyDescent="0.35">
      <c r="L2898" s="213"/>
    </row>
    <row r="2899" spans="12:12" x14ac:dyDescent="0.35">
      <c r="L2899" s="213"/>
    </row>
    <row r="2900" spans="12:12" x14ac:dyDescent="0.35">
      <c r="L2900" s="213"/>
    </row>
    <row r="2901" spans="12:12" x14ac:dyDescent="0.35">
      <c r="L2901" s="213"/>
    </row>
    <row r="2902" spans="12:12" x14ac:dyDescent="0.35">
      <c r="L2902" s="213"/>
    </row>
    <row r="2903" spans="12:12" x14ac:dyDescent="0.35">
      <c r="L2903" s="213"/>
    </row>
    <row r="2904" spans="12:12" x14ac:dyDescent="0.35">
      <c r="L2904" s="213"/>
    </row>
    <row r="2905" spans="12:12" x14ac:dyDescent="0.35">
      <c r="L2905" s="213"/>
    </row>
    <row r="2906" spans="12:12" x14ac:dyDescent="0.35">
      <c r="L2906" s="213"/>
    </row>
    <row r="2907" spans="12:12" x14ac:dyDescent="0.35">
      <c r="L2907" s="213"/>
    </row>
    <row r="2908" spans="12:12" x14ac:dyDescent="0.35">
      <c r="L2908" s="213"/>
    </row>
    <row r="2909" spans="12:12" x14ac:dyDescent="0.35">
      <c r="L2909" s="213"/>
    </row>
    <row r="2910" spans="12:12" x14ac:dyDescent="0.35">
      <c r="L2910" s="213"/>
    </row>
    <row r="2911" spans="12:12" x14ac:dyDescent="0.35">
      <c r="L2911" s="213"/>
    </row>
    <row r="2912" spans="12:12" x14ac:dyDescent="0.35">
      <c r="L2912" s="213"/>
    </row>
    <row r="2913" spans="12:12" x14ac:dyDescent="0.35">
      <c r="L2913" s="213"/>
    </row>
    <row r="2914" spans="12:12" x14ac:dyDescent="0.35">
      <c r="L2914" s="213"/>
    </row>
    <row r="2915" spans="12:12" x14ac:dyDescent="0.35">
      <c r="L2915" s="213"/>
    </row>
    <row r="2916" spans="12:12" x14ac:dyDescent="0.35">
      <c r="L2916" s="213"/>
    </row>
    <row r="2917" spans="12:12" x14ac:dyDescent="0.35">
      <c r="L2917" s="213"/>
    </row>
    <row r="2918" spans="12:12" x14ac:dyDescent="0.35">
      <c r="L2918" s="213"/>
    </row>
    <row r="2919" spans="12:12" x14ac:dyDescent="0.35">
      <c r="L2919" s="213"/>
    </row>
    <row r="2920" spans="12:12" x14ac:dyDescent="0.35">
      <c r="L2920" s="213"/>
    </row>
    <row r="2921" spans="12:12" x14ac:dyDescent="0.35">
      <c r="L2921" s="213"/>
    </row>
    <row r="2922" spans="12:12" x14ac:dyDescent="0.35">
      <c r="L2922" s="213"/>
    </row>
    <row r="2923" spans="12:12" x14ac:dyDescent="0.35">
      <c r="L2923" s="213"/>
    </row>
    <row r="2924" spans="12:12" x14ac:dyDescent="0.35">
      <c r="L2924" s="213"/>
    </row>
    <row r="2925" spans="12:12" x14ac:dyDescent="0.35">
      <c r="L2925" s="213"/>
    </row>
    <row r="2926" spans="12:12" x14ac:dyDescent="0.35">
      <c r="L2926" s="213"/>
    </row>
    <row r="2927" spans="12:12" x14ac:dyDescent="0.35">
      <c r="L2927" s="213"/>
    </row>
    <row r="2928" spans="12:12" x14ac:dyDescent="0.35">
      <c r="L2928" s="213"/>
    </row>
    <row r="2929" spans="12:12" x14ac:dyDescent="0.35">
      <c r="L2929" s="213"/>
    </row>
    <row r="2930" spans="12:12" x14ac:dyDescent="0.35">
      <c r="L2930" s="213"/>
    </row>
    <row r="2931" spans="12:12" x14ac:dyDescent="0.35">
      <c r="L2931" s="213"/>
    </row>
    <row r="2932" spans="12:12" x14ac:dyDescent="0.35">
      <c r="L2932" s="213"/>
    </row>
    <row r="2933" spans="12:12" x14ac:dyDescent="0.35">
      <c r="L2933" s="213"/>
    </row>
    <row r="2934" spans="12:12" x14ac:dyDescent="0.35">
      <c r="L2934" s="213"/>
    </row>
    <row r="2935" spans="12:12" x14ac:dyDescent="0.35">
      <c r="L2935" s="213"/>
    </row>
    <row r="2936" spans="12:12" x14ac:dyDescent="0.35">
      <c r="L2936" s="213"/>
    </row>
    <row r="2937" spans="12:12" x14ac:dyDescent="0.35">
      <c r="L2937" s="213"/>
    </row>
    <row r="2938" spans="12:12" x14ac:dyDescent="0.35">
      <c r="L2938" s="213"/>
    </row>
    <row r="2939" spans="12:12" x14ac:dyDescent="0.35">
      <c r="L2939" s="213"/>
    </row>
    <row r="2940" spans="12:12" x14ac:dyDescent="0.35">
      <c r="L2940" s="213"/>
    </row>
    <row r="2941" spans="12:12" x14ac:dyDescent="0.35">
      <c r="L2941" s="213"/>
    </row>
    <row r="2942" spans="12:12" x14ac:dyDescent="0.35">
      <c r="L2942" s="213"/>
    </row>
    <row r="2943" spans="12:12" x14ac:dyDescent="0.35">
      <c r="L2943" s="213"/>
    </row>
    <row r="2944" spans="12:12" x14ac:dyDescent="0.35">
      <c r="L2944" s="213"/>
    </row>
    <row r="2945" spans="12:12" x14ac:dyDescent="0.35">
      <c r="L2945" s="213"/>
    </row>
    <row r="2946" spans="12:12" x14ac:dyDescent="0.35">
      <c r="L2946" s="213"/>
    </row>
    <row r="2947" spans="12:12" x14ac:dyDescent="0.35">
      <c r="L2947" s="213"/>
    </row>
    <row r="2948" spans="12:12" x14ac:dyDescent="0.35">
      <c r="L2948" s="213"/>
    </row>
    <row r="2949" spans="12:12" x14ac:dyDescent="0.35">
      <c r="L2949" s="213"/>
    </row>
    <row r="2950" spans="12:12" x14ac:dyDescent="0.35">
      <c r="L2950" s="213"/>
    </row>
    <row r="2951" spans="12:12" x14ac:dyDescent="0.35">
      <c r="L2951" s="213"/>
    </row>
    <row r="2952" spans="12:12" x14ac:dyDescent="0.35">
      <c r="L2952" s="213"/>
    </row>
    <row r="2953" spans="12:12" x14ac:dyDescent="0.35">
      <c r="L2953" s="213"/>
    </row>
    <row r="2954" spans="12:12" x14ac:dyDescent="0.35">
      <c r="L2954" s="213"/>
    </row>
    <row r="2955" spans="12:12" x14ac:dyDescent="0.35">
      <c r="L2955" s="213"/>
    </row>
    <row r="2956" spans="12:12" x14ac:dyDescent="0.35">
      <c r="L2956" s="213"/>
    </row>
    <row r="2957" spans="12:12" x14ac:dyDescent="0.35">
      <c r="L2957" s="213"/>
    </row>
    <row r="2958" spans="12:12" x14ac:dyDescent="0.35">
      <c r="L2958" s="213"/>
    </row>
    <row r="2959" spans="12:12" x14ac:dyDescent="0.35">
      <c r="L2959" s="213"/>
    </row>
    <row r="2960" spans="12:12" x14ac:dyDescent="0.35">
      <c r="L2960" s="213"/>
    </row>
    <row r="2961" spans="12:12" x14ac:dyDescent="0.35">
      <c r="L2961" s="213"/>
    </row>
    <row r="2962" spans="12:12" x14ac:dyDescent="0.35">
      <c r="L2962" s="213"/>
    </row>
    <row r="2963" spans="12:12" x14ac:dyDescent="0.35">
      <c r="L2963" s="213"/>
    </row>
    <row r="2964" spans="12:12" x14ac:dyDescent="0.35">
      <c r="L2964" s="213"/>
    </row>
    <row r="2965" spans="12:12" x14ac:dyDescent="0.35">
      <c r="L2965" s="213"/>
    </row>
    <row r="2966" spans="12:12" x14ac:dyDescent="0.35">
      <c r="L2966" s="213"/>
    </row>
    <row r="2967" spans="12:12" x14ac:dyDescent="0.35">
      <c r="L2967" s="213"/>
    </row>
    <row r="2968" spans="12:12" x14ac:dyDescent="0.35">
      <c r="L2968" s="213"/>
    </row>
    <row r="2969" spans="12:12" x14ac:dyDescent="0.35">
      <c r="L2969" s="213"/>
    </row>
    <row r="2970" spans="12:12" x14ac:dyDescent="0.35">
      <c r="L2970" s="213"/>
    </row>
    <row r="2971" spans="12:12" x14ac:dyDescent="0.35">
      <c r="L2971" s="213"/>
    </row>
    <row r="2972" spans="12:12" x14ac:dyDescent="0.35">
      <c r="L2972" s="213"/>
    </row>
    <row r="2973" spans="12:12" x14ac:dyDescent="0.35">
      <c r="L2973" s="213"/>
    </row>
    <row r="2974" spans="12:12" x14ac:dyDescent="0.35">
      <c r="L2974" s="213"/>
    </row>
    <row r="2975" spans="12:12" x14ac:dyDescent="0.35">
      <c r="L2975" s="213"/>
    </row>
    <row r="2976" spans="12:12" x14ac:dyDescent="0.35">
      <c r="L2976" s="213"/>
    </row>
    <row r="2977" spans="12:12" x14ac:dyDescent="0.35">
      <c r="L2977" s="213"/>
    </row>
    <row r="2978" spans="12:12" x14ac:dyDescent="0.35">
      <c r="L2978" s="213"/>
    </row>
    <row r="2979" spans="12:12" x14ac:dyDescent="0.35">
      <c r="L2979" s="213"/>
    </row>
    <row r="2980" spans="12:12" x14ac:dyDescent="0.35">
      <c r="L2980" s="213"/>
    </row>
    <row r="2981" spans="12:12" x14ac:dyDescent="0.35">
      <c r="L2981" s="213"/>
    </row>
    <row r="2982" spans="12:12" x14ac:dyDescent="0.35">
      <c r="L2982" s="213"/>
    </row>
    <row r="2983" spans="12:12" x14ac:dyDescent="0.35">
      <c r="L2983" s="213"/>
    </row>
    <row r="2984" spans="12:12" x14ac:dyDescent="0.35">
      <c r="L2984" s="213"/>
    </row>
    <row r="2985" spans="12:12" x14ac:dyDescent="0.35">
      <c r="L2985" s="213"/>
    </row>
    <row r="2986" spans="12:12" x14ac:dyDescent="0.35">
      <c r="L2986" s="213"/>
    </row>
    <row r="2987" spans="12:12" x14ac:dyDescent="0.35">
      <c r="L2987" s="213"/>
    </row>
    <row r="2988" spans="12:12" x14ac:dyDescent="0.35">
      <c r="L2988" s="213"/>
    </row>
    <row r="2989" spans="12:12" x14ac:dyDescent="0.35">
      <c r="L2989" s="213"/>
    </row>
    <row r="2990" spans="12:12" x14ac:dyDescent="0.35">
      <c r="L2990" s="213"/>
    </row>
    <row r="2991" spans="12:12" x14ac:dyDescent="0.35">
      <c r="L2991" s="213"/>
    </row>
    <row r="2992" spans="12:12" x14ac:dyDescent="0.35">
      <c r="L2992" s="213"/>
    </row>
    <row r="2993" spans="12:12" x14ac:dyDescent="0.35">
      <c r="L2993" s="213"/>
    </row>
    <row r="2994" spans="12:12" x14ac:dyDescent="0.35">
      <c r="L2994" s="213"/>
    </row>
    <row r="2995" spans="12:12" x14ac:dyDescent="0.35">
      <c r="L2995" s="213"/>
    </row>
    <row r="2996" spans="12:12" x14ac:dyDescent="0.35">
      <c r="L2996" s="213"/>
    </row>
    <row r="2997" spans="12:12" x14ac:dyDescent="0.35">
      <c r="L2997" s="213"/>
    </row>
    <row r="2998" spans="12:12" x14ac:dyDescent="0.35">
      <c r="L2998" s="213"/>
    </row>
    <row r="2999" spans="12:12" x14ac:dyDescent="0.35">
      <c r="L2999" s="213"/>
    </row>
    <row r="3000" spans="12:12" x14ac:dyDescent="0.35">
      <c r="L3000" s="213"/>
    </row>
    <row r="3001" spans="12:12" x14ac:dyDescent="0.35">
      <c r="L3001" s="213"/>
    </row>
    <row r="3002" spans="12:12" x14ac:dyDescent="0.35">
      <c r="L3002" s="213"/>
    </row>
    <row r="3003" spans="12:12" x14ac:dyDescent="0.35">
      <c r="L3003" s="213"/>
    </row>
    <row r="3004" spans="12:12" x14ac:dyDescent="0.35">
      <c r="L3004" s="213"/>
    </row>
    <row r="3005" spans="12:12" x14ac:dyDescent="0.35">
      <c r="L3005" s="213"/>
    </row>
    <row r="3006" spans="12:12" x14ac:dyDescent="0.35">
      <c r="L3006" s="213"/>
    </row>
    <row r="3007" spans="12:12" x14ac:dyDescent="0.35">
      <c r="L3007" s="213"/>
    </row>
    <row r="3008" spans="12:12" x14ac:dyDescent="0.35">
      <c r="L3008" s="213"/>
    </row>
    <row r="3009" spans="12:12" x14ac:dyDescent="0.35">
      <c r="L3009" s="213"/>
    </row>
    <row r="3010" spans="12:12" x14ac:dyDescent="0.35">
      <c r="L3010" s="213"/>
    </row>
    <row r="3011" spans="12:12" x14ac:dyDescent="0.35">
      <c r="L3011" s="213"/>
    </row>
    <row r="3012" spans="12:12" x14ac:dyDescent="0.35">
      <c r="L3012" s="213"/>
    </row>
    <row r="3013" spans="12:12" x14ac:dyDescent="0.35">
      <c r="L3013" s="213"/>
    </row>
    <row r="3014" spans="12:12" x14ac:dyDescent="0.35">
      <c r="L3014" s="213"/>
    </row>
    <row r="3015" spans="12:12" x14ac:dyDescent="0.35">
      <c r="L3015" s="213"/>
    </row>
    <row r="3016" spans="12:12" x14ac:dyDescent="0.35">
      <c r="L3016" s="213"/>
    </row>
    <row r="3017" spans="12:12" x14ac:dyDescent="0.35">
      <c r="L3017" s="213"/>
    </row>
    <row r="3018" spans="12:12" x14ac:dyDescent="0.35">
      <c r="L3018" s="213"/>
    </row>
    <row r="3019" spans="12:12" x14ac:dyDescent="0.35">
      <c r="L3019" s="213"/>
    </row>
    <row r="3020" spans="12:12" x14ac:dyDescent="0.35">
      <c r="L3020" s="213"/>
    </row>
    <row r="3021" spans="12:12" x14ac:dyDescent="0.35">
      <c r="L3021" s="213"/>
    </row>
    <row r="3022" spans="12:12" x14ac:dyDescent="0.35">
      <c r="L3022" s="213"/>
    </row>
    <row r="3023" spans="12:12" x14ac:dyDescent="0.35">
      <c r="L3023" s="213"/>
    </row>
    <row r="3024" spans="12:12" x14ac:dyDescent="0.35">
      <c r="L3024" s="213"/>
    </row>
    <row r="3025" spans="12:12" x14ac:dyDescent="0.35">
      <c r="L3025" s="213"/>
    </row>
    <row r="3026" spans="12:12" x14ac:dyDescent="0.35">
      <c r="L3026" s="213"/>
    </row>
    <row r="3027" spans="12:12" x14ac:dyDescent="0.35">
      <c r="L3027" s="213"/>
    </row>
    <row r="3028" spans="12:12" x14ac:dyDescent="0.35">
      <c r="L3028" s="213"/>
    </row>
    <row r="3029" spans="12:12" x14ac:dyDescent="0.35">
      <c r="L3029" s="213"/>
    </row>
    <row r="3030" spans="12:12" x14ac:dyDescent="0.35">
      <c r="L3030" s="213"/>
    </row>
    <row r="3031" spans="12:12" x14ac:dyDescent="0.35">
      <c r="L3031" s="213"/>
    </row>
    <row r="3032" spans="12:12" x14ac:dyDescent="0.35">
      <c r="L3032" s="213"/>
    </row>
    <row r="3033" spans="12:12" x14ac:dyDescent="0.35">
      <c r="L3033" s="213"/>
    </row>
    <row r="3034" spans="12:12" x14ac:dyDescent="0.35">
      <c r="L3034" s="213"/>
    </row>
    <row r="3035" spans="12:12" x14ac:dyDescent="0.35">
      <c r="L3035" s="213"/>
    </row>
    <row r="3036" spans="12:12" x14ac:dyDescent="0.35">
      <c r="L3036" s="213"/>
    </row>
    <row r="3037" spans="12:12" x14ac:dyDescent="0.35">
      <c r="L3037" s="213"/>
    </row>
    <row r="3038" spans="12:12" x14ac:dyDescent="0.35">
      <c r="L3038" s="213"/>
    </row>
    <row r="3039" spans="12:12" x14ac:dyDescent="0.35">
      <c r="L3039" s="213"/>
    </row>
    <row r="3040" spans="12:12" x14ac:dyDescent="0.35">
      <c r="L3040" s="213"/>
    </row>
    <row r="3041" spans="12:12" x14ac:dyDescent="0.35">
      <c r="L3041" s="213"/>
    </row>
    <row r="3042" spans="12:12" x14ac:dyDescent="0.35">
      <c r="L3042" s="213"/>
    </row>
    <row r="3043" spans="12:12" x14ac:dyDescent="0.35">
      <c r="L3043" s="213"/>
    </row>
    <row r="3044" spans="12:12" x14ac:dyDescent="0.35">
      <c r="L3044" s="213"/>
    </row>
    <row r="3045" spans="12:12" x14ac:dyDescent="0.35">
      <c r="L3045" s="213"/>
    </row>
    <row r="3046" spans="12:12" x14ac:dyDescent="0.35">
      <c r="L3046" s="213"/>
    </row>
    <row r="3047" spans="12:12" x14ac:dyDescent="0.35">
      <c r="L3047" s="213"/>
    </row>
    <row r="3048" spans="12:12" x14ac:dyDescent="0.35">
      <c r="L3048" s="213"/>
    </row>
    <row r="3049" spans="12:12" x14ac:dyDescent="0.35">
      <c r="L3049" s="213"/>
    </row>
    <row r="3050" spans="12:12" x14ac:dyDescent="0.35">
      <c r="L3050" s="213"/>
    </row>
    <row r="3051" spans="12:12" x14ac:dyDescent="0.35">
      <c r="L3051" s="213"/>
    </row>
    <row r="3052" spans="12:12" x14ac:dyDescent="0.35">
      <c r="L3052" s="213"/>
    </row>
    <row r="3053" spans="12:12" x14ac:dyDescent="0.35">
      <c r="L3053" s="213"/>
    </row>
    <row r="3054" spans="12:12" x14ac:dyDescent="0.35">
      <c r="L3054" s="213"/>
    </row>
    <row r="3055" spans="12:12" x14ac:dyDescent="0.35">
      <c r="L3055" s="213"/>
    </row>
    <row r="3056" spans="12:12" x14ac:dyDescent="0.35">
      <c r="L3056" s="213"/>
    </row>
    <row r="3057" spans="12:12" x14ac:dyDescent="0.35">
      <c r="L3057" s="213"/>
    </row>
    <row r="3058" spans="12:12" x14ac:dyDescent="0.35">
      <c r="L3058" s="213"/>
    </row>
    <row r="3059" spans="12:12" x14ac:dyDescent="0.35">
      <c r="L3059" s="213"/>
    </row>
    <row r="3060" spans="12:12" x14ac:dyDescent="0.35">
      <c r="L3060" s="213"/>
    </row>
    <row r="3061" spans="12:12" x14ac:dyDescent="0.35">
      <c r="L3061" s="213"/>
    </row>
    <row r="3062" spans="12:12" x14ac:dyDescent="0.35">
      <c r="L3062" s="213"/>
    </row>
    <row r="3063" spans="12:12" x14ac:dyDescent="0.35">
      <c r="L3063" s="213"/>
    </row>
    <row r="3064" spans="12:12" x14ac:dyDescent="0.35">
      <c r="L3064" s="213"/>
    </row>
    <row r="3065" spans="12:12" x14ac:dyDescent="0.35">
      <c r="L3065" s="213"/>
    </row>
    <row r="3066" spans="12:12" x14ac:dyDescent="0.35">
      <c r="L3066" s="213"/>
    </row>
    <row r="3067" spans="12:12" x14ac:dyDescent="0.35">
      <c r="L3067" s="213"/>
    </row>
    <row r="3068" spans="12:12" x14ac:dyDescent="0.35">
      <c r="L3068" s="213"/>
    </row>
    <row r="3069" spans="12:12" x14ac:dyDescent="0.35">
      <c r="L3069" s="213"/>
    </row>
    <row r="3070" spans="12:12" x14ac:dyDescent="0.35">
      <c r="L3070" s="213"/>
    </row>
    <row r="3071" spans="12:12" x14ac:dyDescent="0.35">
      <c r="L3071" s="213"/>
    </row>
    <row r="3072" spans="12:12" x14ac:dyDescent="0.35">
      <c r="L3072" s="213"/>
    </row>
    <row r="3073" spans="12:12" x14ac:dyDescent="0.35">
      <c r="L3073" s="213"/>
    </row>
    <row r="3074" spans="12:12" x14ac:dyDescent="0.35">
      <c r="L3074" s="213"/>
    </row>
    <row r="3075" spans="12:12" x14ac:dyDescent="0.35">
      <c r="L3075" s="213"/>
    </row>
    <row r="3076" spans="12:12" x14ac:dyDescent="0.35">
      <c r="L3076" s="213"/>
    </row>
    <row r="3077" spans="12:12" x14ac:dyDescent="0.35">
      <c r="L3077" s="213"/>
    </row>
    <row r="3078" spans="12:12" x14ac:dyDescent="0.35">
      <c r="L3078" s="213"/>
    </row>
    <row r="3079" spans="12:12" x14ac:dyDescent="0.35">
      <c r="L3079" s="213"/>
    </row>
    <row r="3080" spans="12:12" x14ac:dyDescent="0.35">
      <c r="L3080" s="213"/>
    </row>
    <row r="3081" spans="12:12" x14ac:dyDescent="0.35">
      <c r="L3081" s="213"/>
    </row>
    <row r="3082" spans="12:12" x14ac:dyDescent="0.35">
      <c r="L3082" s="213"/>
    </row>
    <row r="3083" spans="12:12" x14ac:dyDescent="0.35">
      <c r="L3083" s="213"/>
    </row>
    <row r="3084" spans="12:12" x14ac:dyDescent="0.35">
      <c r="L3084" s="213"/>
    </row>
    <row r="3085" spans="12:12" x14ac:dyDescent="0.35">
      <c r="L3085" s="213"/>
    </row>
    <row r="3086" spans="12:12" x14ac:dyDescent="0.35">
      <c r="L3086" s="213"/>
    </row>
    <row r="3087" spans="12:12" x14ac:dyDescent="0.35">
      <c r="L3087" s="213"/>
    </row>
    <row r="3088" spans="12:12" x14ac:dyDescent="0.35">
      <c r="L3088" s="213"/>
    </row>
    <row r="3089" spans="12:12" x14ac:dyDescent="0.35">
      <c r="L3089" s="213"/>
    </row>
    <row r="3090" spans="12:12" x14ac:dyDescent="0.35">
      <c r="L3090" s="213"/>
    </row>
    <row r="3091" spans="12:12" x14ac:dyDescent="0.35">
      <c r="L3091" s="213"/>
    </row>
    <row r="3092" spans="12:12" x14ac:dyDescent="0.35">
      <c r="L3092" s="213"/>
    </row>
    <row r="3093" spans="12:12" x14ac:dyDescent="0.35">
      <c r="L3093" s="213"/>
    </row>
    <row r="3094" spans="12:12" x14ac:dyDescent="0.35">
      <c r="L3094" s="213"/>
    </row>
    <row r="3095" spans="12:12" x14ac:dyDescent="0.35">
      <c r="L3095" s="213"/>
    </row>
    <row r="3096" spans="12:12" x14ac:dyDescent="0.35">
      <c r="L3096" s="213"/>
    </row>
    <row r="3097" spans="12:12" x14ac:dyDescent="0.35">
      <c r="L3097" s="213"/>
    </row>
    <row r="3098" spans="12:12" x14ac:dyDescent="0.35">
      <c r="L3098" s="213"/>
    </row>
    <row r="3099" spans="12:12" x14ac:dyDescent="0.35">
      <c r="L3099" s="213"/>
    </row>
    <row r="3100" spans="12:12" x14ac:dyDescent="0.35">
      <c r="L3100" s="213"/>
    </row>
    <row r="3101" spans="12:12" x14ac:dyDescent="0.35">
      <c r="L3101" s="213"/>
    </row>
    <row r="3102" spans="12:12" x14ac:dyDescent="0.35">
      <c r="L3102" s="213"/>
    </row>
    <row r="3103" spans="12:12" x14ac:dyDescent="0.35">
      <c r="L3103" s="213"/>
    </row>
    <row r="3104" spans="12:12" x14ac:dyDescent="0.35">
      <c r="L3104" s="213"/>
    </row>
    <row r="3105" spans="12:12" x14ac:dyDescent="0.35">
      <c r="L3105" s="213"/>
    </row>
    <row r="3106" spans="12:12" x14ac:dyDescent="0.35">
      <c r="L3106" s="213"/>
    </row>
    <row r="3107" spans="12:12" x14ac:dyDescent="0.35">
      <c r="L3107" s="213"/>
    </row>
    <row r="3108" spans="12:12" x14ac:dyDescent="0.35">
      <c r="L3108" s="213"/>
    </row>
    <row r="3109" spans="12:12" x14ac:dyDescent="0.35">
      <c r="L3109" s="213"/>
    </row>
    <row r="3110" spans="12:12" x14ac:dyDescent="0.35">
      <c r="L3110" s="213"/>
    </row>
    <row r="3111" spans="12:12" x14ac:dyDescent="0.35">
      <c r="L3111" s="213"/>
    </row>
    <row r="3112" spans="12:12" x14ac:dyDescent="0.35">
      <c r="L3112" s="213"/>
    </row>
    <row r="3113" spans="12:12" x14ac:dyDescent="0.35">
      <c r="L3113" s="213"/>
    </row>
    <row r="3114" spans="12:12" x14ac:dyDescent="0.35">
      <c r="L3114" s="213"/>
    </row>
    <row r="3115" spans="12:12" x14ac:dyDescent="0.35">
      <c r="L3115" s="213"/>
    </row>
    <row r="3116" spans="12:12" x14ac:dyDescent="0.35">
      <c r="L3116" s="213"/>
    </row>
    <row r="3117" spans="12:12" x14ac:dyDescent="0.35">
      <c r="L3117" s="213"/>
    </row>
    <row r="3118" spans="12:12" x14ac:dyDescent="0.35">
      <c r="L3118" s="213"/>
    </row>
    <row r="3119" spans="12:12" x14ac:dyDescent="0.35">
      <c r="L3119" s="213"/>
    </row>
    <row r="3120" spans="12:12" x14ac:dyDescent="0.35">
      <c r="L3120" s="213"/>
    </row>
    <row r="3121" spans="12:12" x14ac:dyDescent="0.35">
      <c r="L3121" s="213"/>
    </row>
    <row r="3122" spans="12:12" x14ac:dyDescent="0.35">
      <c r="L3122" s="213"/>
    </row>
    <row r="3123" spans="12:12" x14ac:dyDescent="0.35">
      <c r="L3123" s="213"/>
    </row>
    <row r="3124" spans="12:12" x14ac:dyDescent="0.35">
      <c r="L3124" s="213"/>
    </row>
    <row r="3125" spans="12:12" x14ac:dyDescent="0.35">
      <c r="L3125" s="213"/>
    </row>
    <row r="3126" spans="12:12" x14ac:dyDescent="0.35">
      <c r="L3126" s="213"/>
    </row>
    <row r="3127" spans="12:12" x14ac:dyDescent="0.35">
      <c r="L3127" s="213"/>
    </row>
    <row r="3128" spans="12:12" x14ac:dyDescent="0.35">
      <c r="L3128" s="213"/>
    </row>
    <row r="3129" spans="12:12" x14ac:dyDescent="0.35">
      <c r="L3129" s="213"/>
    </row>
    <row r="3130" spans="12:12" x14ac:dyDescent="0.35">
      <c r="L3130" s="213"/>
    </row>
    <row r="3131" spans="12:12" x14ac:dyDescent="0.35">
      <c r="L3131" s="213"/>
    </row>
    <row r="3132" spans="12:12" x14ac:dyDescent="0.35">
      <c r="L3132" s="213"/>
    </row>
    <row r="3133" spans="12:12" x14ac:dyDescent="0.35">
      <c r="L3133" s="213"/>
    </row>
    <row r="3134" spans="12:12" x14ac:dyDescent="0.35">
      <c r="L3134" s="213"/>
    </row>
    <row r="3135" spans="12:12" x14ac:dyDescent="0.35">
      <c r="L3135" s="213"/>
    </row>
    <row r="3136" spans="12:12" x14ac:dyDescent="0.35">
      <c r="L3136" s="213"/>
    </row>
    <row r="3137" spans="12:12" x14ac:dyDescent="0.35">
      <c r="L3137" s="213"/>
    </row>
    <row r="3138" spans="12:12" x14ac:dyDescent="0.35">
      <c r="L3138" s="213"/>
    </row>
    <row r="3139" spans="12:12" x14ac:dyDescent="0.35">
      <c r="L3139" s="213"/>
    </row>
    <row r="3140" spans="12:12" x14ac:dyDescent="0.35">
      <c r="L3140" s="213"/>
    </row>
    <row r="3141" spans="12:12" x14ac:dyDescent="0.35">
      <c r="L3141" s="213"/>
    </row>
    <row r="3142" spans="12:12" x14ac:dyDescent="0.35">
      <c r="L3142" s="213"/>
    </row>
    <row r="3143" spans="12:12" x14ac:dyDescent="0.35">
      <c r="L3143" s="213"/>
    </row>
    <row r="3144" spans="12:12" x14ac:dyDescent="0.35">
      <c r="L3144" s="213"/>
    </row>
    <row r="3145" spans="12:12" x14ac:dyDescent="0.35">
      <c r="L3145" s="213"/>
    </row>
    <row r="3146" spans="12:12" x14ac:dyDescent="0.35">
      <c r="L3146" s="213"/>
    </row>
    <row r="3147" spans="12:12" x14ac:dyDescent="0.35">
      <c r="L3147" s="213"/>
    </row>
    <row r="3148" spans="12:12" x14ac:dyDescent="0.35">
      <c r="L3148" s="213"/>
    </row>
    <row r="3149" spans="12:12" x14ac:dyDescent="0.35">
      <c r="L3149" s="213"/>
    </row>
    <row r="3150" spans="12:12" x14ac:dyDescent="0.35">
      <c r="L3150" s="213"/>
    </row>
    <row r="3151" spans="12:12" x14ac:dyDescent="0.35">
      <c r="L3151" s="213"/>
    </row>
    <row r="3152" spans="12:12" x14ac:dyDescent="0.35">
      <c r="L3152" s="213"/>
    </row>
    <row r="3153" spans="12:12" x14ac:dyDescent="0.35">
      <c r="L3153" s="213"/>
    </row>
    <row r="3154" spans="12:12" x14ac:dyDescent="0.35">
      <c r="L3154" s="213"/>
    </row>
    <row r="3155" spans="12:12" x14ac:dyDescent="0.35">
      <c r="L3155" s="213"/>
    </row>
    <row r="3156" spans="12:12" x14ac:dyDescent="0.35">
      <c r="L3156" s="213"/>
    </row>
    <row r="3157" spans="12:12" x14ac:dyDescent="0.35">
      <c r="L3157" s="213"/>
    </row>
    <row r="3158" spans="12:12" x14ac:dyDescent="0.35">
      <c r="L3158" s="213"/>
    </row>
    <row r="3159" spans="12:12" x14ac:dyDescent="0.35">
      <c r="L3159" s="213"/>
    </row>
    <row r="3160" spans="12:12" x14ac:dyDescent="0.35">
      <c r="L3160" s="213"/>
    </row>
    <row r="3161" spans="12:12" x14ac:dyDescent="0.35">
      <c r="L3161" s="213"/>
    </row>
    <row r="3162" spans="12:12" x14ac:dyDescent="0.35">
      <c r="L3162" s="213"/>
    </row>
    <row r="3163" spans="12:12" x14ac:dyDescent="0.35">
      <c r="L3163" s="213"/>
    </row>
    <row r="3164" spans="12:12" x14ac:dyDescent="0.35">
      <c r="L3164" s="213"/>
    </row>
    <row r="3165" spans="12:12" x14ac:dyDescent="0.35">
      <c r="L3165" s="213"/>
    </row>
    <row r="3166" spans="12:12" x14ac:dyDescent="0.35">
      <c r="L3166" s="213"/>
    </row>
    <row r="3167" spans="12:12" x14ac:dyDescent="0.35">
      <c r="L3167" s="213"/>
    </row>
    <row r="3168" spans="12:12" x14ac:dyDescent="0.35">
      <c r="L3168" s="213"/>
    </row>
    <row r="3169" spans="12:12" x14ac:dyDescent="0.35">
      <c r="L3169" s="213"/>
    </row>
    <row r="3170" spans="12:12" x14ac:dyDescent="0.35">
      <c r="L3170" s="213"/>
    </row>
    <row r="3171" spans="12:12" x14ac:dyDescent="0.35">
      <c r="L3171" s="213"/>
    </row>
    <row r="3172" spans="12:12" x14ac:dyDescent="0.35">
      <c r="L3172" s="213"/>
    </row>
    <row r="3173" spans="12:12" x14ac:dyDescent="0.35">
      <c r="L3173" s="213"/>
    </row>
    <row r="3174" spans="12:12" x14ac:dyDescent="0.35">
      <c r="L3174" s="213"/>
    </row>
    <row r="3175" spans="12:12" x14ac:dyDescent="0.35">
      <c r="L3175" s="213"/>
    </row>
    <row r="3176" spans="12:12" x14ac:dyDescent="0.35">
      <c r="L3176" s="213"/>
    </row>
    <row r="3177" spans="12:12" x14ac:dyDescent="0.35">
      <c r="L3177" s="213"/>
    </row>
    <row r="3178" spans="12:12" x14ac:dyDescent="0.35">
      <c r="L3178" s="213"/>
    </row>
    <row r="3179" spans="12:12" x14ac:dyDescent="0.35">
      <c r="L3179" s="213"/>
    </row>
    <row r="3180" spans="12:12" x14ac:dyDescent="0.35">
      <c r="L3180" s="213"/>
    </row>
    <row r="3181" spans="12:12" x14ac:dyDescent="0.35">
      <c r="L3181" s="213"/>
    </row>
    <row r="3182" spans="12:12" x14ac:dyDescent="0.35">
      <c r="L3182" s="213"/>
    </row>
    <row r="3183" spans="12:12" x14ac:dyDescent="0.35">
      <c r="L3183" s="213"/>
    </row>
    <row r="3184" spans="12:12" x14ac:dyDescent="0.35">
      <c r="L3184" s="213"/>
    </row>
    <row r="3185" spans="12:12" x14ac:dyDescent="0.35">
      <c r="L3185" s="213"/>
    </row>
    <row r="3186" spans="12:12" x14ac:dyDescent="0.35">
      <c r="L3186" s="213"/>
    </row>
    <row r="3187" spans="12:12" x14ac:dyDescent="0.35">
      <c r="L3187" s="213"/>
    </row>
    <row r="3188" spans="12:12" x14ac:dyDescent="0.35">
      <c r="L3188" s="213"/>
    </row>
    <row r="3189" spans="12:12" x14ac:dyDescent="0.35">
      <c r="L3189" s="213"/>
    </row>
    <row r="3190" spans="12:12" x14ac:dyDescent="0.35">
      <c r="L3190" s="213"/>
    </row>
    <row r="3191" spans="12:12" x14ac:dyDescent="0.35">
      <c r="L3191" s="213"/>
    </row>
    <row r="3192" spans="12:12" x14ac:dyDescent="0.35">
      <c r="L3192" s="213"/>
    </row>
    <row r="3193" spans="12:12" x14ac:dyDescent="0.35">
      <c r="L3193" s="213"/>
    </row>
    <row r="3194" spans="12:12" x14ac:dyDescent="0.35">
      <c r="L3194" s="213"/>
    </row>
    <row r="3195" spans="12:12" x14ac:dyDescent="0.35">
      <c r="L3195" s="213"/>
    </row>
    <row r="3196" spans="12:12" x14ac:dyDescent="0.35">
      <c r="L3196" s="213"/>
    </row>
    <row r="3197" spans="12:12" x14ac:dyDescent="0.35">
      <c r="L3197" s="213"/>
    </row>
    <row r="3198" spans="12:12" x14ac:dyDescent="0.35">
      <c r="L3198" s="213"/>
    </row>
    <row r="3199" spans="12:12" x14ac:dyDescent="0.35">
      <c r="L3199" s="213"/>
    </row>
    <row r="3200" spans="12:12" x14ac:dyDescent="0.35">
      <c r="L3200" s="213"/>
    </row>
    <row r="3201" spans="12:12" x14ac:dyDescent="0.35">
      <c r="L3201" s="213"/>
    </row>
    <row r="3202" spans="12:12" x14ac:dyDescent="0.35">
      <c r="L3202" s="213"/>
    </row>
    <row r="3203" spans="12:12" x14ac:dyDescent="0.35">
      <c r="L3203" s="213"/>
    </row>
    <row r="3204" spans="12:12" x14ac:dyDescent="0.35">
      <c r="L3204" s="213"/>
    </row>
    <row r="3205" spans="12:12" x14ac:dyDescent="0.35">
      <c r="L3205" s="213"/>
    </row>
    <row r="3206" spans="12:12" x14ac:dyDescent="0.35">
      <c r="L3206" s="213"/>
    </row>
    <row r="3207" spans="12:12" x14ac:dyDescent="0.35">
      <c r="L3207" s="213"/>
    </row>
    <row r="3208" spans="12:12" x14ac:dyDescent="0.35">
      <c r="L3208" s="213"/>
    </row>
    <row r="3209" spans="12:12" x14ac:dyDescent="0.35">
      <c r="L3209" s="213"/>
    </row>
    <row r="3210" spans="12:12" x14ac:dyDescent="0.35">
      <c r="L3210" s="213"/>
    </row>
    <row r="3211" spans="12:12" x14ac:dyDescent="0.35">
      <c r="L3211" s="213"/>
    </row>
    <row r="3212" spans="12:12" x14ac:dyDescent="0.35">
      <c r="L3212" s="213"/>
    </row>
    <row r="3213" spans="12:12" x14ac:dyDescent="0.35">
      <c r="L3213" s="213"/>
    </row>
    <row r="3214" spans="12:12" x14ac:dyDescent="0.35">
      <c r="L3214" s="213"/>
    </row>
    <row r="3215" spans="12:12" x14ac:dyDescent="0.35">
      <c r="L3215" s="213"/>
    </row>
    <row r="3216" spans="12:12" x14ac:dyDescent="0.35">
      <c r="L3216" s="213"/>
    </row>
    <row r="3217" spans="12:12" x14ac:dyDescent="0.35">
      <c r="L3217" s="213"/>
    </row>
    <row r="3218" spans="12:12" x14ac:dyDescent="0.35">
      <c r="L3218" s="213"/>
    </row>
    <row r="3219" spans="12:12" x14ac:dyDescent="0.35">
      <c r="L3219" s="213"/>
    </row>
    <row r="3220" spans="12:12" x14ac:dyDescent="0.35">
      <c r="L3220" s="213"/>
    </row>
    <row r="3221" spans="12:12" x14ac:dyDescent="0.35">
      <c r="L3221" s="213"/>
    </row>
    <row r="3222" spans="12:12" x14ac:dyDescent="0.35">
      <c r="L3222" s="213"/>
    </row>
    <row r="3223" spans="12:12" x14ac:dyDescent="0.35">
      <c r="L3223" s="213"/>
    </row>
    <row r="3224" spans="12:12" x14ac:dyDescent="0.35">
      <c r="L3224" s="213"/>
    </row>
    <row r="3225" spans="12:12" x14ac:dyDescent="0.35">
      <c r="L3225" s="213"/>
    </row>
    <row r="3226" spans="12:12" x14ac:dyDescent="0.35">
      <c r="L3226" s="213"/>
    </row>
    <row r="3227" spans="12:12" x14ac:dyDescent="0.35">
      <c r="L3227" s="213"/>
    </row>
    <row r="3228" spans="12:12" x14ac:dyDescent="0.35">
      <c r="L3228" s="213"/>
    </row>
    <row r="3229" spans="12:12" x14ac:dyDescent="0.35">
      <c r="L3229" s="213"/>
    </row>
    <row r="3230" spans="12:12" x14ac:dyDescent="0.35">
      <c r="L3230" s="213"/>
    </row>
    <row r="3231" spans="12:12" x14ac:dyDescent="0.35">
      <c r="L3231" s="213"/>
    </row>
    <row r="3232" spans="12:12" x14ac:dyDescent="0.35">
      <c r="L3232" s="213"/>
    </row>
    <row r="3233" spans="12:12" x14ac:dyDescent="0.35">
      <c r="L3233" s="213"/>
    </row>
    <row r="3234" spans="12:12" x14ac:dyDescent="0.35">
      <c r="L3234" s="213"/>
    </row>
    <row r="3235" spans="12:12" x14ac:dyDescent="0.35">
      <c r="L3235" s="213"/>
    </row>
    <row r="3236" spans="12:12" x14ac:dyDescent="0.35">
      <c r="L3236" s="213"/>
    </row>
    <row r="3237" spans="12:12" x14ac:dyDescent="0.35">
      <c r="L3237" s="213"/>
    </row>
    <row r="3238" spans="12:12" x14ac:dyDescent="0.35">
      <c r="L3238" s="213"/>
    </row>
    <row r="3239" spans="12:12" x14ac:dyDescent="0.35">
      <c r="L3239" s="213"/>
    </row>
    <row r="3240" spans="12:12" x14ac:dyDescent="0.35">
      <c r="L3240" s="213"/>
    </row>
    <row r="3241" spans="12:12" x14ac:dyDescent="0.35">
      <c r="L3241" s="213"/>
    </row>
    <row r="3242" spans="12:12" x14ac:dyDescent="0.35">
      <c r="L3242" s="213"/>
    </row>
    <row r="3243" spans="12:12" x14ac:dyDescent="0.35">
      <c r="L3243" s="213"/>
    </row>
    <row r="3244" spans="12:12" x14ac:dyDescent="0.35">
      <c r="L3244" s="213"/>
    </row>
    <row r="3245" spans="12:12" x14ac:dyDescent="0.35">
      <c r="L3245" s="213"/>
    </row>
    <row r="3246" spans="12:12" x14ac:dyDescent="0.35">
      <c r="L3246" s="213"/>
    </row>
    <row r="3247" spans="12:12" x14ac:dyDescent="0.35">
      <c r="L3247" s="213"/>
    </row>
    <row r="3248" spans="12:12" x14ac:dyDescent="0.35">
      <c r="L3248" s="213"/>
    </row>
    <row r="3249" spans="12:12" x14ac:dyDescent="0.35">
      <c r="L3249" s="213"/>
    </row>
    <row r="3250" spans="12:12" x14ac:dyDescent="0.35">
      <c r="L3250" s="213"/>
    </row>
    <row r="3251" spans="12:12" x14ac:dyDescent="0.35">
      <c r="L3251" s="213"/>
    </row>
    <row r="3252" spans="12:12" x14ac:dyDescent="0.35">
      <c r="L3252" s="213"/>
    </row>
    <row r="3253" spans="12:12" x14ac:dyDescent="0.35">
      <c r="L3253" s="213"/>
    </row>
    <row r="3254" spans="12:12" x14ac:dyDescent="0.35">
      <c r="L3254" s="213"/>
    </row>
    <row r="3255" spans="12:12" x14ac:dyDescent="0.35">
      <c r="L3255" s="213"/>
    </row>
    <row r="3256" spans="12:12" x14ac:dyDescent="0.35">
      <c r="L3256" s="213"/>
    </row>
    <row r="3257" spans="12:12" x14ac:dyDescent="0.35">
      <c r="L3257" s="213"/>
    </row>
    <row r="3258" spans="12:12" x14ac:dyDescent="0.35">
      <c r="L3258" s="213"/>
    </row>
    <row r="3259" spans="12:12" x14ac:dyDescent="0.35">
      <c r="L3259" s="213"/>
    </row>
    <row r="3260" spans="12:12" x14ac:dyDescent="0.35">
      <c r="L3260" s="213"/>
    </row>
    <row r="3261" spans="12:12" x14ac:dyDescent="0.35">
      <c r="L3261" s="213"/>
    </row>
    <row r="3262" spans="12:12" x14ac:dyDescent="0.35">
      <c r="L3262" s="213"/>
    </row>
    <row r="3263" spans="12:12" x14ac:dyDescent="0.35">
      <c r="L3263" s="213"/>
    </row>
    <row r="3264" spans="12:12" x14ac:dyDescent="0.35">
      <c r="L3264" s="213"/>
    </row>
    <row r="3265" spans="12:12" x14ac:dyDescent="0.35">
      <c r="L3265" s="213"/>
    </row>
    <row r="3266" spans="12:12" x14ac:dyDescent="0.35">
      <c r="L3266" s="213"/>
    </row>
    <row r="3267" spans="12:12" x14ac:dyDescent="0.35">
      <c r="L3267" s="213"/>
    </row>
    <row r="3268" spans="12:12" x14ac:dyDescent="0.35">
      <c r="L3268" s="213"/>
    </row>
    <row r="3269" spans="12:12" x14ac:dyDescent="0.35">
      <c r="L3269" s="213"/>
    </row>
    <row r="3270" spans="12:12" x14ac:dyDescent="0.35">
      <c r="L3270" s="213"/>
    </row>
    <row r="3271" spans="12:12" x14ac:dyDescent="0.35">
      <c r="L3271" s="213"/>
    </row>
    <row r="3272" spans="12:12" x14ac:dyDescent="0.35">
      <c r="L3272" s="213"/>
    </row>
    <row r="3273" spans="12:12" x14ac:dyDescent="0.35">
      <c r="L3273" s="213"/>
    </row>
    <row r="3274" spans="12:12" x14ac:dyDescent="0.35">
      <c r="L3274" s="213"/>
    </row>
    <row r="3275" spans="12:12" x14ac:dyDescent="0.35">
      <c r="L3275" s="213"/>
    </row>
    <row r="3276" spans="12:12" x14ac:dyDescent="0.35">
      <c r="L3276" s="213"/>
    </row>
    <row r="3277" spans="12:12" x14ac:dyDescent="0.35">
      <c r="L3277" s="213"/>
    </row>
    <row r="3278" spans="12:12" x14ac:dyDescent="0.35">
      <c r="L3278" s="213"/>
    </row>
    <row r="3279" spans="12:12" x14ac:dyDescent="0.35">
      <c r="L3279" s="213"/>
    </row>
    <row r="3280" spans="12:12" x14ac:dyDescent="0.35">
      <c r="L3280" s="213"/>
    </row>
    <row r="3281" spans="12:12" x14ac:dyDescent="0.35">
      <c r="L3281" s="213"/>
    </row>
    <row r="3282" spans="12:12" x14ac:dyDescent="0.35">
      <c r="L3282" s="213"/>
    </row>
    <row r="3283" spans="12:12" x14ac:dyDescent="0.35">
      <c r="L3283" s="213"/>
    </row>
    <row r="3284" spans="12:12" x14ac:dyDescent="0.35">
      <c r="L3284" s="213"/>
    </row>
    <row r="3285" spans="12:12" x14ac:dyDescent="0.35">
      <c r="L3285" s="213"/>
    </row>
    <row r="3286" spans="12:12" x14ac:dyDescent="0.35">
      <c r="L3286" s="213"/>
    </row>
    <row r="3287" spans="12:12" x14ac:dyDescent="0.35">
      <c r="L3287" s="213"/>
    </row>
    <row r="3288" spans="12:12" x14ac:dyDescent="0.35">
      <c r="L3288" s="213"/>
    </row>
    <row r="3289" spans="12:12" x14ac:dyDescent="0.35">
      <c r="L3289" s="213"/>
    </row>
    <row r="3290" spans="12:12" x14ac:dyDescent="0.35">
      <c r="L3290" s="213"/>
    </row>
    <row r="3291" spans="12:12" x14ac:dyDescent="0.35">
      <c r="L3291" s="213"/>
    </row>
    <row r="3292" spans="12:12" x14ac:dyDescent="0.35">
      <c r="L3292" s="213"/>
    </row>
    <row r="3293" spans="12:12" x14ac:dyDescent="0.35">
      <c r="L3293" s="213"/>
    </row>
    <row r="3294" spans="12:12" x14ac:dyDescent="0.35">
      <c r="L3294" s="213"/>
    </row>
    <row r="3295" spans="12:12" x14ac:dyDescent="0.35">
      <c r="L3295" s="213"/>
    </row>
    <row r="3296" spans="12:12" x14ac:dyDescent="0.35">
      <c r="L3296" s="213"/>
    </row>
    <row r="3297" spans="12:12" x14ac:dyDescent="0.35">
      <c r="L3297" s="213"/>
    </row>
    <row r="3298" spans="12:12" x14ac:dyDescent="0.35">
      <c r="L3298" s="213"/>
    </row>
    <row r="3299" spans="12:12" x14ac:dyDescent="0.35">
      <c r="L3299" s="213"/>
    </row>
    <row r="3300" spans="12:12" x14ac:dyDescent="0.35">
      <c r="L3300" s="213"/>
    </row>
    <row r="3301" spans="12:12" x14ac:dyDescent="0.35">
      <c r="L3301" s="213"/>
    </row>
    <row r="3302" spans="12:12" x14ac:dyDescent="0.35">
      <c r="L3302" s="213"/>
    </row>
    <row r="3303" spans="12:12" x14ac:dyDescent="0.35">
      <c r="L3303" s="213"/>
    </row>
    <row r="3304" spans="12:12" x14ac:dyDescent="0.35">
      <c r="L3304" s="213"/>
    </row>
    <row r="3305" spans="12:12" x14ac:dyDescent="0.35">
      <c r="L3305" s="213"/>
    </row>
    <row r="3306" spans="12:12" x14ac:dyDescent="0.35">
      <c r="L3306" s="213"/>
    </row>
    <row r="3307" spans="12:12" x14ac:dyDescent="0.35">
      <c r="L3307" s="213"/>
    </row>
    <row r="3308" spans="12:12" x14ac:dyDescent="0.35">
      <c r="L3308" s="213"/>
    </row>
    <row r="3309" spans="12:12" x14ac:dyDescent="0.35">
      <c r="L3309" s="213"/>
    </row>
    <row r="3310" spans="12:12" x14ac:dyDescent="0.35">
      <c r="L3310" s="213"/>
    </row>
    <row r="3311" spans="12:12" x14ac:dyDescent="0.35">
      <c r="L3311" s="213"/>
    </row>
    <row r="3312" spans="12:12" x14ac:dyDescent="0.35">
      <c r="L3312" s="213"/>
    </row>
    <row r="3313" spans="12:12" x14ac:dyDescent="0.35">
      <c r="L3313" s="213"/>
    </row>
    <row r="3314" spans="12:12" x14ac:dyDescent="0.35">
      <c r="L3314" s="213"/>
    </row>
    <row r="3315" spans="12:12" x14ac:dyDescent="0.35">
      <c r="L3315" s="213"/>
    </row>
    <row r="3316" spans="12:12" x14ac:dyDescent="0.35">
      <c r="L3316" s="213"/>
    </row>
    <row r="3317" spans="12:12" x14ac:dyDescent="0.35">
      <c r="L3317" s="213"/>
    </row>
    <row r="3318" spans="12:12" x14ac:dyDescent="0.35">
      <c r="L3318" s="213"/>
    </row>
    <row r="3319" spans="12:12" x14ac:dyDescent="0.35">
      <c r="L3319" s="213"/>
    </row>
    <row r="3320" spans="12:12" x14ac:dyDescent="0.35">
      <c r="L3320" s="213"/>
    </row>
    <row r="3321" spans="12:12" x14ac:dyDescent="0.35">
      <c r="L3321" s="213"/>
    </row>
    <row r="3322" spans="12:12" x14ac:dyDescent="0.35">
      <c r="L3322" s="213"/>
    </row>
    <row r="3323" spans="12:12" x14ac:dyDescent="0.35">
      <c r="L3323" s="213"/>
    </row>
    <row r="3324" spans="12:12" x14ac:dyDescent="0.35">
      <c r="L3324" s="213"/>
    </row>
    <row r="3325" spans="12:12" x14ac:dyDescent="0.35">
      <c r="L3325" s="213"/>
    </row>
    <row r="3326" spans="12:12" x14ac:dyDescent="0.35">
      <c r="L3326" s="213"/>
    </row>
    <row r="3327" spans="12:12" x14ac:dyDescent="0.35">
      <c r="L3327" s="213"/>
    </row>
    <row r="3328" spans="12:12" x14ac:dyDescent="0.35">
      <c r="L3328" s="213"/>
    </row>
    <row r="3329" spans="12:12" x14ac:dyDescent="0.35">
      <c r="L3329" s="213"/>
    </row>
    <row r="3330" spans="12:12" x14ac:dyDescent="0.35">
      <c r="L3330" s="213"/>
    </row>
    <row r="3331" spans="12:12" x14ac:dyDescent="0.35">
      <c r="L3331" s="213"/>
    </row>
    <row r="3332" spans="12:12" x14ac:dyDescent="0.35">
      <c r="L3332" s="213"/>
    </row>
    <row r="3333" spans="12:12" x14ac:dyDescent="0.35">
      <c r="L3333" s="213"/>
    </row>
    <row r="3334" spans="12:12" x14ac:dyDescent="0.35">
      <c r="L3334" s="213"/>
    </row>
    <row r="3335" spans="12:12" x14ac:dyDescent="0.35">
      <c r="L3335" s="213"/>
    </row>
    <row r="3336" spans="12:12" x14ac:dyDescent="0.35">
      <c r="L3336" s="213"/>
    </row>
    <row r="3337" spans="12:12" x14ac:dyDescent="0.35">
      <c r="L3337" s="213"/>
    </row>
    <row r="3338" spans="12:12" x14ac:dyDescent="0.35">
      <c r="L3338" s="213"/>
    </row>
    <row r="3339" spans="12:12" x14ac:dyDescent="0.35">
      <c r="L3339" s="213"/>
    </row>
    <row r="3340" spans="12:12" x14ac:dyDescent="0.35">
      <c r="L3340" s="213"/>
    </row>
    <row r="3341" spans="12:12" x14ac:dyDescent="0.35">
      <c r="L3341" s="213"/>
    </row>
    <row r="3342" spans="12:12" x14ac:dyDescent="0.35">
      <c r="L3342" s="213"/>
    </row>
    <row r="3343" spans="12:12" x14ac:dyDescent="0.35">
      <c r="L3343" s="213"/>
    </row>
    <row r="3344" spans="12:12" x14ac:dyDescent="0.35">
      <c r="L3344" s="213"/>
    </row>
    <row r="3345" spans="12:12" x14ac:dyDescent="0.35">
      <c r="L3345" s="213"/>
    </row>
    <row r="3346" spans="12:12" x14ac:dyDescent="0.35">
      <c r="L3346" s="213"/>
    </row>
    <row r="3347" spans="12:12" x14ac:dyDescent="0.35">
      <c r="L3347" s="213"/>
    </row>
    <row r="3348" spans="12:12" x14ac:dyDescent="0.35">
      <c r="L3348" s="213"/>
    </row>
    <row r="3349" spans="12:12" x14ac:dyDescent="0.35">
      <c r="L3349" s="213"/>
    </row>
    <row r="3350" spans="12:12" x14ac:dyDescent="0.35">
      <c r="L3350" s="213"/>
    </row>
    <row r="3351" spans="12:12" x14ac:dyDescent="0.35">
      <c r="L3351" s="213"/>
    </row>
    <row r="3352" spans="12:12" x14ac:dyDescent="0.35">
      <c r="L3352" s="213"/>
    </row>
    <row r="3353" spans="12:12" x14ac:dyDescent="0.35">
      <c r="L3353" s="213"/>
    </row>
    <row r="3354" spans="12:12" x14ac:dyDescent="0.35">
      <c r="L3354" s="213"/>
    </row>
    <row r="3355" spans="12:12" x14ac:dyDescent="0.35">
      <c r="L3355" s="213"/>
    </row>
    <row r="3356" spans="12:12" x14ac:dyDescent="0.35">
      <c r="L3356" s="213"/>
    </row>
    <row r="3357" spans="12:12" x14ac:dyDescent="0.35">
      <c r="L3357" s="213"/>
    </row>
    <row r="3358" spans="12:12" x14ac:dyDescent="0.35">
      <c r="L3358" s="213"/>
    </row>
    <row r="3359" spans="12:12" x14ac:dyDescent="0.35">
      <c r="L3359" s="213"/>
    </row>
    <row r="3360" spans="12:12" x14ac:dyDescent="0.35">
      <c r="L3360" s="213"/>
    </row>
    <row r="3361" spans="12:12" x14ac:dyDescent="0.35">
      <c r="L3361" s="213"/>
    </row>
    <row r="3362" spans="12:12" x14ac:dyDescent="0.35">
      <c r="L3362" s="213"/>
    </row>
    <row r="3363" spans="12:12" x14ac:dyDescent="0.35">
      <c r="L3363" s="213"/>
    </row>
    <row r="3364" spans="12:12" x14ac:dyDescent="0.35">
      <c r="L3364" s="213"/>
    </row>
    <row r="3365" spans="12:12" x14ac:dyDescent="0.35">
      <c r="L3365" s="213"/>
    </row>
    <row r="3366" spans="12:12" x14ac:dyDescent="0.35">
      <c r="L3366" s="213"/>
    </row>
    <row r="3367" spans="12:12" x14ac:dyDescent="0.35">
      <c r="L3367" s="213"/>
    </row>
    <row r="3368" spans="12:12" x14ac:dyDescent="0.35">
      <c r="L3368" s="213"/>
    </row>
    <row r="3369" spans="12:12" x14ac:dyDescent="0.35">
      <c r="L3369" s="213"/>
    </row>
    <row r="3370" spans="12:12" x14ac:dyDescent="0.35">
      <c r="L3370" s="213"/>
    </row>
    <row r="3371" spans="12:12" x14ac:dyDescent="0.35">
      <c r="L3371" s="213"/>
    </row>
    <row r="3372" spans="12:12" x14ac:dyDescent="0.35">
      <c r="L3372" s="213"/>
    </row>
    <row r="3373" spans="12:12" x14ac:dyDescent="0.35">
      <c r="L3373" s="213"/>
    </row>
    <row r="3374" spans="12:12" x14ac:dyDescent="0.35">
      <c r="L3374" s="213"/>
    </row>
    <row r="3375" spans="12:12" x14ac:dyDescent="0.35">
      <c r="L3375" s="213"/>
    </row>
    <row r="3376" spans="12:12" x14ac:dyDescent="0.35">
      <c r="L3376" s="213"/>
    </row>
    <row r="3377" spans="12:12" x14ac:dyDescent="0.35">
      <c r="L3377" s="213"/>
    </row>
    <row r="3378" spans="12:12" x14ac:dyDescent="0.35">
      <c r="L3378" s="213"/>
    </row>
    <row r="3379" spans="12:12" x14ac:dyDescent="0.35">
      <c r="L3379" s="213"/>
    </row>
    <row r="3380" spans="12:12" x14ac:dyDescent="0.35">
      <c r="L3380" s="213"/>
    </row>
    <row r="3381" spans="12:12" x14ac:dyDescent="0.35">
      <c r="L3381" s="213"/>
    </row>
    <row r="3382" spans="12:12" x14ac:dyDescent="0.35">
      <c r="L3382" s="213"/>
    </row>
    <row r="3383" spans="12:12" x14ac:dyDescent="0.35">
      <c r="L3383" s="213"/>
    </row>
    <row r="3384" spans="12:12" x14ac:dyDescent="0.35">
      <c r="L3384" s="213"/>
    </row>
    <row r="3385" spans="12:12" x14ac:dyDescent="0.35">
      <c r="L3385" s="213"/>
    </row>
    <row r="3386" spans="12:12" x14ac:dyDescent="0.35">
      <c r="L3386" s="213"/>
    </row>
    <row r="3387" spans="12:12" x14ac:dyDescent="0.35">
      <c r="L3387" s="213"/>
    </row>
    <row r="3388" spans="12:12" x14ac:dyDescent="0.35">
      <c r="L3388" s="213"/>
    </row>
    <row r="3389" spans="12:12" x14ac:dyDescent="0.35">
      <c r="L3389" s="213"/>
    </row>
    <row r="3390" spans="12:12" x14ac:dyDescent="0.35">
      <c r="L3390" s="213"/>
    </row>
    <row r="3391" spans="12:12" x14ac:dyDescent="0.35">
      <c r="L3391" s="213"/>
    </row>
    <row r="3392" spans="12:12" x14ac:dyDescent="0.35">
      <c r="L3392" s="213"/>
    </row>
    <row r="3393" spans="12:12" x14ac:dyDescent="0.35">
      <c r="L3393" s="213"/>
    </row>
    <row r="3394" spans="12:12" x14ac:dyDescent="0.35">
      <c r="L3394" s="213"/>
    </row>
    <row r="3395" spans="12:12" x14ac:dyDescent="0.35">
      <c r="L3395" s="213"/>
    </row>
    <row r="3396" spans="12:12" x14ac:dyDescent="0.35">
      <c r="L3396" s="213"/>
    </row>
    <row r="3397" spans="12:12" x14ac:dyDescent="0.35">
      <c r="L3397" s="213"/>
    </row>
    <row r="3398" spans="12:12" x14ac:dyDescent="0.35">
      <c r="L3398" s="213"/>
    </row>
    <row r="3399" spans="12:12" x14ac:dyDescent="0.35">
      <c r="L3399" s="213"/>
    </row>
    <row r="3400" spans="12:12" x14ac:dyDescent="0.35">
      <c r="L3400" s="213"/>
    </row>
    <row r="3401" spans="12:12" x14ac:dyDescent="0.35">
      <c r="L3401" s="213"/>
    </row>
    <row r="3402" spans="12:12" x14ac:dyDescent="0.35">
      <c r="L3402" s="213"/>
    </row>
    <row r="3403" spans="12:12" x14ac:dyDescent="0.35">
      <c r="L3403" s="213"/>
    </row>
    <row r="3404" spans="12:12" x14ac:dyDescent="0.35">
      <c r="L3404" s="213"/>
    </row>
    <row r="3405" spans="12:12" x14ac:dyDescent="0.35">
      <c r="L3405" s="213"/>
    </row>
    <row r="3406" spans="12:12" x14ac:dyDescent="0.35">
      <c r="L3406" s="213"/>
    </row>
    <row r="3407" spans="12:12" x14ac:dyDescent="0.35">
      <c r="L3407" s="213"/>
    </row>
    <row r="3408" spans="12:12" x14ac:dyDescent="0.35">
      <c r="L3408" s="213"/>
    </row>
    <row r="3409" spans="12:12" x14ac:dyDescent="0.35">
      <c r="L3409" s="213"/>
    </row>
    <row r="3410" spans="12:12" x14ac:dyDescent="0.35">
      <c r="L3410" s="213"/>
    </row>
    <row r="3411" spans="12:12" x14ac:dyDescent="0.35">
      <c r="L3411" s="213"/>
    </row>
    <row r="3412" spans="12:12" x14ac:dyDescent="0.35">
      <c r="L3412" s="213"/>
    </row>
    <row r="3413" spans="12:12" x14ac:dyDescent="0.35">
      <c r="L3413" s="213"/>
    </row>
    <row r="3414" spans="12:12" x14ac:dyDescent="0.35">
      <c r="L3414" s="213"/>
    </row>
    <row r="3415" spans="12:12" x14ac:dyDescent="0.35">
      <c r="L3415" s="213"/>
    </row>
    <row r="3416" spans="12:12" x14ac:dyDescent="0.35">
      <c r="L3416" s="213"/>
    </row>
    <row r="3417" spans="12:12" x14ac:dyDescent="0.35">
      <c r="L3417" s="213"/>
    </row>
    <row r="3418" spans="12:12" x14ac:dyDescent="0.35">
      <c r="L3418" s="213"/>
    </row>
    <row r="3419" spans="12:12" x14ac:dyDescent="0.35">
      <c r="L3419" s="213"/>
    </row>
    <row r="3420" spans="12:12" x14ac:dyDescent="0.35">
      <c r="L3420" s="213"/>
    </row>
    <row r="3421" spans="12:12" x14ac:dyDescent="0.35">
      <c r="L3421" s="213"/>
    </row>
    <row r="3422" spans="12:12" x14ac:dyDescent="0.35">
      <c r="L3422" s="213"/>
    </row>
    <row r="3423" spans="12:12" x14ac:dyDescent="0.35">
      <c r="L3423" s="213"/>
    </row>
    <row r="3424" spans="12:12" x14ac:dyDescent="0.35">
      <c r="L3424" s="213"/>
    </row>
    <row r="3425" spans="12:12" x14ac:dyDescent="0.35">
      <c r="L3425" s="213"/>
    </row>
    <row r="3426" spans="12:12" x14ac:dyDescent="0.35">
      <c r="L3426" s="213"/>
    </row>
    <row r="3427" spans="12:12" x14ac:dyDescent="0.35">
      <c r="L3427" s="213"/>
    </row>
    <row r="3428" spans="12:12" x14ac:dyDescent="0.35">
      <c r="L3428" s="213"/>
    </row>
    <row r="3429" spans="12:12" x14ac:dyDescent="0.35">
      <c r="L3429" s="213"/>
    </row>
    <row r="3430" spans="12:12" x14ac:dyDescent="0.35">
      <c r="L3430" s="213"/>
    </row>
    <row r="3431" spans="12:12" x14ac:dyDescent="0.35">
      <c r="L3431" s="213"/>
    </row>
    <row r="3432" spans="12:12" x14ac:dyDescent="0.35">
      <c r="L3432" s="213"/>
    </row>
    <row r="3433" spans="12:12" x14ac:dyDescent="0.35">
      <c r="L3433" s="213"/>
    </row>
    <row r="3434" spans="12:12" x14ac:dyDescent="0.35">
      <c r="L3434" s="213"/>
    </row>
    <row r="3435" spans="12:12" x14ac:dyDescent="0.35">
      <c r="L3435" s="213"/>
    </row>
    <row r="3436" spans="12:12" x14ac:dyDescent="0.35">
      <c r="L3436" s="213"/>
    </row>
    <row r="3437" spans="12:12" x14ac:dyDescent="0.35">
      <c r="L3437" s="213"/>
    </row>
    <row r="3438" spans="12:12" x14ac:dyDescent="0.35">
      <c r="L3438" s="213"/>
    </row>
    <row r="3439" spans="12:12" x14ac:dyDescent="0.35">
      <c r="L3439" s="213"/>
    </row>
    <row r="3440" spans="12:12" x14ac:dyDescent="0.35">
      <c r="L3440" s="213"/>
    </row>
    <row r="3441" spans="12:12" x14ac:dyDescent="0.35">
      <c r="L3441" s="213"/>
    </row>
    <row r="3442" spans="12:12" x14ac:dyDescent="0.35">
      <c r="L3442" s="213"/>
    </row>
    <row r="3443" spans="12:12" x14ac:dyDescent="0.35">
      <c r="L3443" s="213"/>
    </row>
    <row r="3444" spans="12:12" x14ac:dyDescent="0.35">
      <c r="L3444" s="213"/>
    </row>
    <row r="3445" spans="12:12" x14ac:dyDescent="0.35">
      <c r="L3445" s="213"/>
    </row>
    <row r="3446" spans="12:12" x14ac:dyDescent="0.35">
      <c r="L3446" s="213"/>
    </row>
    <row r="3447" spans="12:12" x14ac:dyDescent="0.35">
      <c r="L3447" s="213"/>
    </row>
    <row r="3448" spans="12:12" x14ac:dyDescent="0.35">
      <c r="L3448" s="213"/>
    </row>
    <row r="3449" spans="12:12" x14ac:dyDescent="0.35">
      <c r="L3449" s="213"/>
    </row>
    <row r="3450" spans="12:12" x14ac:dyDescent="0.35">
      <c r="L3450" s="213"/>
    </row>
    <row r="3451" spans="12:12" x14ac:dyDescent="0.35">
      <c r="L3451" s="213"/>
    </row>
    <row r="3452" spans="12:12" x14ac:dyDescent="0.35">
      <c r="L3452" s="213"/>
    </row>
    <row r="3453" spans="12:12" x14ac:dyDescent="0.35">
      <c r="L3453" s="213"/>
    </row>
    <row r="3454" spans="12:12" x14ac:dyDescent="0.35">
      <c r="L3454" s="213"/>
    </row>
    <row r="3455" spans="12:12" x14ac:dyDescent="0.35">
      <c r="L3455" s="213"/>
    </row>
    <row r="3456" spans="12:12" x14ac:dyDescent="0.35">
      <c r="L3456" s="213"/>
    </row>
    <row r="3457" spans="12:12" x14ac:dyDescent="0.35">
      <c r="L3457" s="213"/>
    </row>
    <row r="3458" spans="12:12" x14ac:dyDescent="0.35">
      <c r="L3458" s="213"/>
    </row>
    <row r="3459" spans="12:12" x14ac:dyDescent="0.35">
      <c r="L3459" s="213"/>
    </row>
    <row r="3460" spans="12:12" x14ac:dyDescent="0.35">
      <c r="L3460" s="213"/>
    </row>
    <row r="3461" spans="12:12" x14ac:dyDescent="0.35">
      <c r="L3461" s="213"/>
    </row>
    <row r="3462" spans="12:12" x14ac:dyDescent="0.35">
      <c r="L3462" s="213"/>
    </row>
    <row r="3463" spans="12:12" x14ac:dyDescent="0.35">
      <c r="L3463" s="213"/>
    </row>
    <row r="3464" spans="12:12" x14ac:dyDescent="0.35">
      <c r="L3464" s="213"/>
    </row>
    <row r="3465" spans="12:12" x14ac:dyDescent="0.35">
      <c r="L3465" s="213"/>
    </row>
    <row r="3466" spans="12:12" x14ac:dyDescent="0.35">
      <c r="L3466" s="213"/>
    </row>
    <row r="3467" spans="12:12" x14ac:dyDescent="0.35">
      <c r="L3467" s="213"/>
    </row>
    <row r="3468" spans="12:12" x14ac:dyDescent="0.35">
      <c r="L3468" s="213"/>
    </row>
    <row r="3469" spans="12:12" x14ac:dyDescent="0.35">
      <c r="L3469" s="213"/>
    </row>
    <row r="3470" spans="12:12" x14ac:dyDescent="0.35">
      <c r="L3470" s="213"/>
    </row>
    <row r="3471" spans="12:12" x14ac:dyDescent="0.35">
      <c r="L3471" s="213"/>
    </row>
    <row r="3472" spans="12:12" x14ac:dyDescent="0.35">
      <c r="L3472" s="213"/>
    </row>
    <row r="3473" spans="12:12" x14ac:dyDescent="0.35">
      <c r="L3473" s="213"/>
    </row>
    <row r="3474" spans="12:12" x14ac:dyDescent="0.35">
      <c r="L3474" s="213"/>
    </row>
    <row r="3475" spans="12:12" x14ac:dyDescent="0.35">
      <c r="L3475" s="213"/>
    </row>
    <row r="3476" spans="12:12" x14ac:dyDescent="0.35">
      <c r="L3476" s="213"/>
    </row>
    <row r="3477" spans="12:12" x14ac:dyDescent="0.35">
      <c r="L3477" s="213"/>
    </row>
    <row r="3478" spans="12:12" x14ac:dyDescent="0.35">
      <c r="L3478" s="213"/>
    </row>
    <row r="3479" spans="12:12" x14ac:dyDescent="0.35">
      <c r="L3479" s="213"/>
    </row>
    <row r="3480" spans="12:12" x14ac:dyDescent="0.35">
      <c r="L3480" s="213"/>
    </row>
    <row r="3481" spans="12:12" x14ac:dyDescent="0.35">
      <c r="L3481" s="213"/>
    </row>
    <row r="3482" spans="12:12" x14ac:dyDescent="0.35">
      <c r="L3482" s="213"/>
    </row>
    <row r="3483" spans="12:12" x14ac:dyDescent="0.35">
      <c r="L3483" s="213"/>
    </row>
    <row r="3484" spans="12:12" x14ac:dyDescent="0.35">
      <c r="L3484" s="213"/>
    </row>
    <row r="3485" spans="12:12" x14ac:dyDescent="0.35">
      <c r="L3485" s="213"/>
    </row>
    <row r="3486" spans="12:12" x14ac:dyDescent="0.35">
      <c r="L3486" s="213"/>
    </row>
    <row r="3487" spans="12:12" x14ac:dyDescent="0.35">
      <c r="L3487" s="213"/>
    </row>
    <row r="3488" spans="12:12" x14ac:dyDescent="0.35">
      <c r="L3488" s="213"/>
    </row>
    <row r="3489" spans="12:12" x14ac:dyDescent="0.35">
      <c r="L3489" s="213"/>
    </row>
    <row r="3490" spans="12:12" x14ac:dyDescent="0.35">
      <c r="L3490" s="213"/>
    </row>
    <row r="3491" spans="12:12" x14ac:dyDescent="0.35">
      <c r="L3491" s="213"/>
    </row>
    <row r="3492" spans="12:12" x14ac:dyDescent="0.35">
      <c r="L3492" s="213"/>
    </row>
    <row r="3493" spans="12:12" x14ac:dyDescent="0.35">
      <c r="L3493" s="213"/>
    </row>
    <row r="3494" spans="12:12" x14ac:dyDescent="0.35">
      <c r="L3494" s="213"/>
    </row>
    <row r="3495" spans="12:12" x14ac:dyDescent="0.35">
      <c r="L3495" s="213"/>
    </row>
    <row r="3496" spans="12:12" x14ac:dyDescent="0.35">
      <c r="L3496" s="213"/>
    </row>
    <row r="3497" spans="12:12" x14ac:dyDescent="0.35">
      <c r="L3497" s="213"/>
    </row>
    <row r="3498" spans="12:12" x14ac:dyDescent="0.35">
      <c r="L3498" s="213"/>
    </row>
    <row r="3499" spans="12:12" x14ac:dyDescent="0.35">
      <c r="L3499" s="213"/>
    </row>
    <row r="3500" spans="12:12" x14ac:dyDescent="0.35">
      <c r="L3500" s="213"/>
    </row>
    <row r="3501" spans="12:12" x14ac:dyDescent="0.35">
      <c r="L3501" s="213"/>
    </row>
    <row r="3502" spans="12:12" x14ac:dyDescent="0.35">
      <c r="L3502" s="213"/>
    </row>
    <row r="3503" spans="12:12" x14ac:dyDescent="0.35">
      <c r="L3503" s="213"/>
    </row>
    <row r="3504" spans="12:12" x14ac:dyDescent="0.35">
      <c r="L3504" s="213"/>
    </row>
    <row r="3505" spans="12:12" x14ac:dyDescent="0.35">
      <c r="L3505" s="213"/>
    </row>
    <row r="3506" spans="12:12" x14ac:dyDescent="0.35">
      <c r="L3506" s="213"/>
    </row>
    <row r="3507" spans="12:12" x14ac:dyDescent="0.35">
      <c r="L3507" s="213"/>
    </row>
    <row r="3508" spans="12:12" x14ac:dyDescent="0.35">
      <c r="L3508" s="213"/>
    </row>
    <row r="3509" spans="12:12" x14ac:dyDescent="0.35">
      <c r="L3509" s="213"/>
    </row>
    <row r="3510" spans="12:12" x14ac:dyDescent="0.35">
      <c r="L3510" s="213"/>
    </row>
    <row r="3511" spans="12:12" x14ac:dyDescent="0.35">
      <c r="L3511" s="213"/>
    </row>
    <row r="3512" spans="12:12" x14ac:dyDescent="0.35">
      <c r="L3512" s="213"/>
    </row>
    <row r="3513" spans="12:12" x14ac:dyDescent="0.35">
      <c r="L3513" s="213"/>
    </row>
    <row r="3514" spans="12:12" x14ac:dyDescent="0.35">
      <c r="L3514" s="213"/>
    </row>
    <row r="3515" spans="12:12" x14ac:dyDescent="0.35">
      <c r="L3515" s="213"/>
    </row>
    <row r="3516" spans="12:12" x14ac:dyDescent="0.35">
      <c r="L3516" s="213"/>
    </row>
    <row r="3517" spans="12:12" x14ac:dyDescent="0.35">
      <c r="L3517" s="213"/>
    </row>
    <row r="3518" spans="12:12" x14ac:dyDescent="0.35">
      <c r="L3518" s="213"/>
    </row>
    <row r="3519" spans="12:12" x14ac:dyDescent="0.35">
      <c r="L3519" s="213"/>
    </row>
    <row r="3520" spans="12:12" x14ac:dyDescent="0.35">
      <c r="L3520" s="213"/>
    </row>
    <row r="3521" spans="12:12" x14ac:dyDescent="0.35">
      <c r="L3521" s="213"/>
    </row>
    <row r="3522" spans="12:12" x14ac:dyDescent="0.35">
      <c r="L3522" s="213"/>
    </row>
    <row r="3523" spans="12:12" x14ac:dyDescent="0.35">
      <c r="L3523" s="213"/>
    </row>
    <row r="3524" spans="12:12" x14ac:dyDescent="0.35">
      <c r="L3524" s="213"/>
    </row>
    <row r="3525" spans="12:12" x14ac:dyDescent="0.35">
      <c r="L3525" s="213"/>
    </row>
    <row r="3526" spans="12:12" x14ac:dyDescent="0.35">
      <c r="L3526" s="213"/>
    </row>
    <row r="3527" spans="12:12" x14ac:dyDescent="0.35">
      <c r="L3527" s="213"/>
    </row>
    <row r="3528" spans="12:12" x14ac:dyDescent="0.35">
      <c r="L3528" s="213"/>
    </row>
    <row r="3529" spans="12:12" x14ac:dyDescent="0.35">
      <c r="L3529" s="213"/>
    </row>
    <row r="3530" spans="12:12" x14ac:dyDescent="0.35">
      <c r="L3530" s="213"/>
    </row>
    <row r="3531" spans="12:12" x14ac:dyDescent="0.35">
      <c r="L3531" s="213"/>
    </row>
    <row r="3532" spans="12:12" x14ac:dyDescent="0.35">
      <c r="L3532" s="213"/>
    </row>
    <row r="3533" spans="12:12" x14ac:dyDescent="0.35">
      <c r="L3533" s="213"/>
    </row>
    <row r="3534" spans="12:12" x14ac:dyDescent="0.35">
      <c r="L3534" s="213"/>
    </row>
    <row r="3535" spans="12:12" x14ac:dyDescent="0.35">
      <c r="L3535" s="213"/>
    </row>
    <row r="3536" spans="12:12" x14ac:dyDescent="0.35">
      <c r="L3536" s="213"/>
    </row>
    <row r="3537" spans="12:12" x14ac:dyDescent="0.35">
      <c r="L3537" s="213"/>
    </row>
    <row r="3538" spans="12:12" x14ac:dyDescent="0.35">
      <c r="L3538" s="213"/>
    </row>
    <row r="3539" spans="12:12" x14ac:dyDescent="0.35">
      <c r="L3539" s="213"/>
    </row>
    <row r="3540" spans="12:12" x14ac:dyDescent="0.35">
      <c r="L3540" s="213"/>
    </row>
    <row r="3541" spans="12:12" x14ac:dyDescent="0.35">
      <c r="L3541" s="213"/>
    </row>
    <row r="3542" spans="12:12" x14ac:dyDescent="0.35">
      <c r="L3542" s="213"/>
    </row>
    <row r="3543" spans="12:12" x14ac:dyDescent="0.35">
      <c r="L3543" s="213"/>
    </row>
    <row r="3544" spans="12:12" x14ac:dyDescent="0.35">
      <c r="L3544" s="213"/>
    </row>
    <row r="3545" spans="12:12" x14ac:dyDescent="0.35">
      <c r="L3545" s="213"/>
    </row>
    <row r="3546" spans="12:12" x14ac:dyDescent="0.35">
      <c r="L3546" s="213"/>
    </row>
    <row r="3547" spans="12:12" x14ac:dyDescent="0.35">
      <c r="L3547" s="213"/>
    </row>
    <row r="3548" spans="12:12" x14ac:dyDescent="0.35">
      <c r="L3548" s="213"/>
    </row>
    <row r="3549" spans="12:12" x14ac:dyDescent="0.35">
      <c r="L3549" s="213"/>
    </row>
    <row r="3550" spans="12:12" x14ac:dyDescent="0.35">
      <c r="L3550" s="213"/>
    </row>
    <row r="3551" spans="12:12" x14ac:dyDescent="0.35">
      <c r="L3551" s="213"/>
    </row>
    <row r="3552" spans="12:12" x14ac:dyDescent="0.35">
      <c r="L3552" s="213"/>
    </row>
    <row r="3553" spans="12:12" x14ac:dyDescent="0.35">
      <c r="L3553" s="213"/>
    </row>
    <row r="3554" spans="12:12" x14ac:dyDescent="0.35">
      <c r="L3554" s="213"/>
    </row>
    <row r="3555" spans="12:12" x14ac:dyDescent="0.35">
      <c r="L3555" s="213"/>
    </row>
    <row r="3556" spans="12:12" x14ac:dyDescent="0.35">
      <c r="L3556" s="213"/>
    </row>
    <row r="3557" spans="12:12" x14ac:dyDescent="0.35">
      <c r="L3557" s="213"/>
    </row>
    <row r="3558" spans="12:12" x14ac:dyDescent="0.35">
      <c r="L3558" s="213"/>
    </row>
    <row r="3559" spans="12:12" x14ac:dyDescent="0.35">
      <c r="L3559" s="213"/>
    </row>
    <row r="3560" spans="12:12" x14ac:dyDescent="0.35">
      <c r="L3560" s="213"/>
    </row>
    <row r="3561" spans="12:12" x14ac:dyDescent="0.35">
      <c r="L3561" s="213"/>
    </row>
    <row r="3562" spans="12:12" x14ac:dyDescent="0.35">
      <c r="L3562" s="213"/>
    </row>
    <row r="3563" spans="12:12" x14ac:dyDescent="0.35">
      <c r="L3563" s="213"/>
    </row>
    <row r="3564" spans="12:12" x14ac:dyDescent="0.35">
      <c r="L3564" s="213"/>
    </row>
    <row r="3565" spans="12:12" x14ac:dyDescent="0.35">
      <c r="L3565" s="213"/>
    </row>
    <row r="3566" spans="12:12" x14ac:dyDescent="0.35">
      <c r="L3566" s="213"/>
    </row>
    <row r="3567" spans="12:12" x14ac:dyDescent="0.35">
      <c r="L3567" s="213"/>
    </row>
    <row r="3568" spans="12:12" x14ac:dyDescent="0.35">
      <c r="L3568" s="213"/>
    </row>
    <row r="3569" spans="12:12" x14ac:dyDescent="0.35">
      <c r="L3569" s="213"/>
    </row>
    <row r="3570" spans="12:12" x14ac:dyDescent="0.35">
      <c r="L3570" s="213"/>
    </row>
    <row r="3571" spans="12:12" x14ac:dyDescent="0.35">
      <c r="L3571" s="213"/>
    </row>
    <row r="3572" spans="12:12" x14ac:dyDescent="0.35">
      <c r="L3572" s="213"/>
    </row>
    <row r="3573" spans="12:12" x14ac:dyDescent="0.35">
      <c r="L3573" s="213"/>
    </row>
    <row r="3574" spans="12:12" x14ac:dyDescent="0.35">
      <c r="L3574" s="213"/>
    </row>
    <row r="3575" spans="12:12" x14ac:dyDescent="0.35">
      <c r="L3575" s="213"/>
    </row>
    <row r="3576" spans="12:12" x14ac:dyDescent="0.35">
      <c r="L3576" s="213"/>
    </row>
    <row r="3577" spans="12:12" x14ac:dyDescent="0.35">
      <c r="L3577" s="213"/>
    </row>
    <row r="3578" spans="12:12" x14ac:dyDescent="0.35">
      <c r="L3578" s="213"/>
    </row>
    <row r="3579" spans="12:12" x14ac:dyDescent="0.35">
      <c r="L3579" s="213"/>
    </row>
    <row r="3580" spans="12:12" x14ac:dyDescent="0.35">
      <c r="L3580" s="213"/>
    </row>
    <row r="3581" spans="12:12" x14ac:dyDescent="0.35">
      <c r="L3581" s="213"/>
    </row>
    <row r="3582" spans="12:12" x14ac:dyDescent="0.35">
      <c r="L3582" s="213"/>
    </row>
    <row r="3583" spans="12:12" x14ac:dyDescent="0.35">
      <c r="L3583" s="213"/>
    </row>
    <row r="3584" spans="12:12" x14ac:dyDescent="0.35">
      <c r="L3584" s="213"/>
    </row>
    <row r="3585" spans="12:12" x14ac:dyDescent="0.35">
      <c r="L3585" s="213"/>
    </row>
    <row r="3586" spans="12:12" x14ac:dyDescent="0.35">
      <c r="L3586" s="213"/>
    </row>
    <row r="3587" spans="12:12" x14ac:dyDescent="0.35">
      <c r="L3587" s="213"/>
    </row>
    <row r="3588" spans="12:12" x14ac:dyDescent="0.35">
      <c r="L3588" s="213"/>
    </row>
    <row r="3589" spans="12:12" x14ac:dyDescent="0.35">
      <c r="L3589" s="213"/>
    </row>
    <row r="3590" spans="12:12" x14ac:dyDescent="0.35">
      <c r="L3590" s="213"/>
    </row>
    <row r="3591" spans="12:12" x14ac:dyDescent="0.35">
      <c r="L3591" s="213"/>
    </row>
    <row r="3592" spans="12:12" x14ac:dyDescent="0.35">
      <c r="L3592" s="213"/>
    </row>
    <row r="3593" spans="12:12" x14ac:dyDescent="0.35">
      <c r="L3593" s="213"/>
    </row>
    <row r="3594" spans="12:12" x14ac:dyDescent="0.35">
      <c r="L3594" s="213"/>
    </row>
    <row r="3595" spans="12:12" x14ac:dyDescent="0.35">
      <c r="L3595" s="213"/>
    </row>
    <row r="3596" spans="12:12" x14ac:dyDescent="0.35">
      <c r="L3596" s="213"/>
    </row>
    <row r="3597" spans="12:12" x14ac:dyDescent="0.35">
      <c r="L3597" s="213"/>
    </row>
    <row r="3598" spans="12:12" x14ac:dyDescent="0.35">
      <c r="L3598" s="213"/>
    </row>
    <row r="3599" spans="12:12" x14ac:dyDescent="0.35">
      <c r="L3599" s="213"/>
    </row>
    <row r="3600" spans="12:12" x14ac:dyDescent="0.35">
      <c r="L3600" s="213"/>
    </row>
    <row r="3601" spans="12:12" x14ac:dyDescent="0.35">
      <c r="L3601" s="213"/>
    </row>
    <row r="3602" spans="12:12" x14ac:dyDescent="0.35">
      <c r="L3602" s="213"/>
    </row>
    <row r="3603" spans="12:12" x14ac:dyDescent="0.35">
      <c r="L3603" s="213"/>
    </row>
    <row r="3604" spans="12:12" x14ac:dyDescent="0.35">
      <c r="L3604" s="213"/>
    </row>
    <row r="3605" spans="12:12" x14ac:dyDescent="0.35">
      <c r="L3605" s="213"/>
    </row>
    <row r="3606" spans="12:12" x14ac:dyDescent="0.35">
      <c r="L3606" s="213"/>
    </row>
    <row r="3607" spans="12:12" x14ac:dyDescent="0.35">
      <c r="L3607" s="213"/>
    </row>
    <row r="3608" spans="12:12" x14ac:dyDescent="0.35">
      <c r="L3608" s="213"/>
    </row>
    <row r="3609" spans="12:12" x14ac:dyDescent="0.35">
      <c r="L3609" s="213"/>
    </row>
    <row r="3610" spans="12:12" x14ac:dyDescent="0.35">
      <c r="L3610" s="213"/>
    </row>
    <row r="3611" spans="12:12" x14ac:dyDescent="0.35">
      <c r="L3611" s="213"/>
    </row>
    <row r="3612" spans="12:12" x14ac:dyDescent="0.35">
      <c r="L3612" s="213"/>
    </row>
    <row r="3613" spans="12:12" x14ac:dyDescent="0.35">
      <c r="L3613" s="213"/>
    </row>
    <row r="3614" spans="12:12" x14ac:dyDescent="0.35">
      <c r="L3614" s="213"/>
    </row>
    <row r="3615" spans="12:12" x14ac:dyDescent="0.35">
      <c r="L3615" s="213"/>
    </row>
    <row r="3616" spans="12:12" x14ac:dyDescent="0.35">
      <c r="L3616" s="213"/>
    </row>
    <row r="3617" spans="12:12" x14ac:dyDescent="0.35">
      <c r="L3617" s="213"/>
    </row>
    <row r="3618" spans="12:12" x14ac:dyDescent="0.35">
      <c r="L3618" s="213"/>
    </row>
    <row r="3619" spans="12:12" x14ac:dyDescent="0.35">
      <c r="L3619" s="213"/>
    </row>
    <row r="3620" spans="12:12" x14ac:dyDescent="0.35">
      <c r="L3620" s="213"/>
    </row>
    <row r="3621" spans="12:12" x14ac:dyDescent="0.35">
      <c r="L3621" s="213"/>
    </row>
    <row r="3622" spans="12:12" x14ac:dyDescent="0.35">
      <c r="L3622" s="213"/>
    </row>
    <row r="3623" spans="12:12" x14ac:dyDescent="0.35">
      <c r="L3623" s="213"/>
    </row>
    <row r="3624" spans="12:12" x14ac:dyDescent="0.35">
      <c r="L3624" s="213"/>
    </row>
    <row r="3625" spans="12:12" x14ac:dyDescent="0.35">
      <c r="L3625" s="213"/>
    </row>
    <row r="3626" spans="12:12" x14ac:dyDescent="0.35">
      <c r="L3626" s="213"/>
    </row>
    <row r="3627" spans="12:12" x14ac:dyDescent="0.35">
      <c r="L3627" s="213"/>
    </row>
    <row r="3628" spans="12:12" x14ac:dyDescent="0.35">
      <c r="L3628" s="213"/>
    </row>
    <row r="3629" spans="12:12" x14ac:dyDescent="0.35">
      <c r="L3629" s="213"/>
    </row>
    <row r="3630" spans="12:12" x14ac:dyDescent="0.35">
      <c r="L3630" s="213"/>
    </row>
    <row r="3631" spans="12:12" x14ac:dyDescent="0.35">
      <c r="L3631" s="213"/>
    </row>
    <row r="3632" spans="12:12" x14ac:dyDescent="0.35">
      <c r="L3632" s="213"/>
    </row>
    <row r="3633" spans="12:12" x14ac:dyDescent="0.35">
      <c r="L3633" s="213"/>
    </row>
    <row r="3634" spans="12:12" x14ac:dyDescent="0.35">
      <c r="L3634" s="213"/>
    </row>
    <row r="3635" spans="12:12" x14ac:dyDescent="0.35">
      <c r="L3635" s="213"/>
    </row>
    <row r="3636" spans="12:12" x14ac:dyDescent="0.35">
      <c r="L3636" s="213"/>
    </row>
    <row r="3637" spans="12:12" x14ac:dyDescent="0.35">
      <c r="L3637" s="213"/>
    </row>
    <row r="3638" spans="12:12" x14ac:dyDescent="0.35">
      <c r="L3638" s="213"/>
    </row>
    <row r="3639" spans="12:12" x14ac:dyDescent="0.35">
      <c r="L3639" s="213"/>
    </row>
    <row r="3640" spans="12:12" x14ac:dyDescent="0.35">
      <c r="L3640" s="213"/>
    </row>
    <row r="3641" spans="12:12" x14ac:dyDescent="0.35">
      <c r="L3641" s="213"/>
    </row>
    <row r="3642" spans="12:12" x14ac:dyDescent="0.35">
      <c r="L3642" s="213"/>
    </row>
    <row r="3643" spans="12:12" x14ac:dyDescent="0.35">
      <c r="L3643" s="213"/>
    </row>
    <row r="3644" spans="12:12" x14ac:dyDescent="0.35">
      <c r="L3644" s="213"/>
    </row>
    <row r="3645" spans="12:12" x14ac:dyDescent="0.35">
      <c r="L3645" s="213"/>
    </row>
    <row r="3646" spans="12:12" x14ac:dyDescent="0.35">
      <c r="L3646" s="213"/>
    </row>
    <row r="3647" spans="12:12" x14ac:dyDescent="0.35">
      <c r="L3647" s="213"/>
    </row>
    <row r="3648" spans="12:12" x14ac:dyDescent="0.35">
      <c r="L3648" s="213"/>
    </row>
    <row r="3649" spans="12:12" x14ac:dyDescent="0.35">
      <c r="L3649" s="213"/>
    </row>
    <row r="3650" spans="12:12" x14ac:dyDescent="0.35">
      <c r="L3650" s="213"/>
    </row>
    <row r="3651" spans="12:12" x14ac:dyDescent="0.35">
      <c r="L3651" s="213"/>
    </row>
    <row r="3652" spans="12:12" x14ac:dyDescent="0.35">
      <c r="L3652" s="213"/>
    </row>
    <row r="3653" spans="12:12" x14ac:dyDescent="0.35">
      <c r="L3653" s="213"/>
    </row>
    <row r="3654" spans="12:12" x14ac:dyDescent="0.35">
      <c r="L3654" s="213"/>
    </row>
    <row r="3655" spans="12:12" x14ac:dyDescent="0.35">
      <c r="L3655" s="213"/>
    </row>
    <row r="3656" spans="12:12" x14ac:dyDescent="0.35">
      <c r="L3656" s="213"/>
    </row>
    <row r="3657" spans="12:12" x14ac:dyDescent="0.35">
      <c r="L3657" s="213"/>
    </row>
    <row r="3658" spans="12:12" x14ac:dyDescent="0.35">
      <c r="L3658" s="213"/>
    </row>
    <row r="3659" spans="12:12" x14ac:dyDescent="0.35">
      <c r="L3659" s="213"/>
    </row>
    <row r="3660" spans="12:12" x14ac:dyDescent="0.35">
      <c r="L3660" s="213"/>
    </row>
    <row r="3661" spans="12:12" x14ac:dyDescent="0.35">
      <c r="L3661" s="213"/>
    </row>
    <row r="3662" spans="12:12" x14ac:dyDescent="0.35">
      <c r="L3662" s="213"/>
    </row>
    <row r="3663" spans="12:12" x14ac:dyDescent="0.35">
      <c r="L3663" s="213"/>
    </row>
    <row r="3664" spans="12:12" x14ac:dyDescent="0.35">
      <c r="L3664" s="213"/>
    </row>
    <row r="3665" spans="12:12" x14ac:dyDescent="0.35">
      <c r="L3665" s="213"/>
    </row>
    <row r="3666" spans="12:12" x14ac:dyDescent="0.35">
      <c r="L3666" s="213"/>
    </row>
    <row r="3667" spans="12:12" x14ac:dyDescent="0.35">
      <c r="L3667" s="213"/>
    </row>
    <row r="3668" spans="12:12" x14ac:dyDescent="0.35">
      <c r="L3668" s="213"/>
    </row>
    <row r="3669" spans="12:12" x14ac:dyDescent="0.35">
      <c r="L3669" s="213"/>
    </row>
    <row r="3670" spans="12:12" x14ac:dyDescent="0.35">
      <c r="L3670" s="213"/>
    </row>
    <row r="3671" spans="12:12" x14ac:dyDescent="0.35">
      <c r="L3671" s="213"/>
    </row>
    <row r="3672" spans="12:12" x14ac:dyDescent="0.35">
      <c r="L3672" s="213"/>
    </row>
    <row r="3673" spans="12:12" x14ac:dyDescent="0.35">
      <c r="L3673" s="213"/>
    </row>
    <row r="3674" spans="12:12" x14ac:dyDescent="0.35">
      <c r="L3674" s="213"/>
    </row>
    <row r="3675" spans="12:12" x14ac:dyDescent="0.35">
      <c r="L3675" s="213"/>
    </row>
    <row r="3676" spans="12:12" x14ac:dyDescent="0.35">
      <c r="L3676" s="213"/>
    </row>
    <row r="3677" spans="12:12" x14ac:dyDescent="0.35">
      <c r="L3677" s="213"/>
    </row>
    <row r="3678" spans="12:12" x14ac:dyDescent="0.35">
      <c r="L3678" s="213"/>
    </row>
    <row r="3679" spans="12:12" x14ac:dyDescent="0.35">
      <c r="L3679" s="213"/>
    </row>
    <row r="3680" spans="12:12" x14ac:dyDescent="0.35">
      <c r="L3680" s="213"/>
    </row>
    <row r="3681" spans="12:12" x14ac:dyDescent="0.35">
      <c r="L3681" s="213"/>
    </row>
    <row r="3682" spans="12:12" x14ac:dyDescent="0.35">
      <c r="L3682" s="213"/>
    </row>
    <row r="3683" spans="12:12" x14ac:dyDescent="0.35">
      <c r="L3683" s="213"/>
    </row>
    <row r="3684" spans="12:12" x14ac:dyDescent="0.35">
      <c r="L3684" s="213"/>
    </row>
    <row r="3685" spans="12:12" x14ac:dyDescent="0.35">
      <c r="L3685" s="213"/>
    </row>
    <row r="3686" spans="12:12" x14ac:dyDescent="0.35">
      <c r="L3686" s="213"/>
    </row>
    <row r="3687" spans="12:12" x14ac:dyDescent="0.35">
      <c r="L3687" s="213"/>
    </row>
    <row r="3688" spans="12:12" x14ac:dyDescent="0.35">
      <c r="L3688" s="213"/>
    </row>
    <row r="3689" spans="12:12" x14ac:dyDescent="0.35">
      <c r="L3689" s="213"/>
    </row>
    <row r="3690" spans="12:12" x14ac:dyDescent="0.35">
      <c r="L3690" s="213"/>
    </row>
    <row r="3691" spans="12:12" x14ac:dyDescent="0.35">
      <c r="L3691" s="213"/>
    </row>
    <row r="3692" spans="12:12" x14ac:dyDescent="0.35">
      <c r="L3692" s="213"/>
    </row>
    <row r="3693" spans="12:12" x14ac:dyDescent="0.35">
      <c r="L3693" s="213"/>
    </row>
    <row r="3694" spans="12:12" x14ac:dyDescent="0.35">
      <c r="L3694" s="213"/>
    </row>
    <row r="3695" spans="12:12" x14ac:dyDescent="0.35">
      <c r="L3695" s="213"/>
    </row>
    <row r="3696" spans="12:12" x14ac:dyDescent="0.35">
      <c r="L3696" s="213"/>
    </row>
    <row r="3697" spans="12:12" x14ac:dyDescent="0.35">
      <c r="L3697" s="213"/>
    </row>
    <row r="3698" spans="12:12" x14ac:dyDescent="0.35">
      <c r="L3698" s="213"/>
    </row>
    <row r="3699" spans="12:12" x14ac:dyDescent="0.35">
      <c r="L3699" s="213"/>
    </row>
    <row r="3700" spans="12:12" x14ac:dyDescent="0.35">
      <c r="L3700" s="213"/>
    </row>
    <row r="3701" spans="12:12" x14ac:dyDescent="0.35">
      <c r="L3701" s="213"/>
    </row>
    <row r="3702" spans="12:12" x14ac:dyDescent="0.35">
      <c r="L3702" s="213"/>
    </row>
    <row r="3703" spans="12:12" x14ac:dyDescent="0.35">
      <c r="L3703" s="213"/>
    </row>
    <row r="3704" spans="12:12" x14ac:dyDescent="0.35">
      <c r="L3704" s="213"/>
    </row>
    <row r="3705" spans="12:12" x14ac:dyDescent="0.35">
      <c r="L3705" s="213"/>
    </row>
    <row r="3706" spans="12:12" x14ac:dyDescent="0.35">
      <c r="L3706" s="213"/>
    </row>
    <row r="3707" spans="12:12" x14ac:dyDescent="0.35">
      <c r="L3707" s="213"/>
    </row>
    <row r="3708" spans="12:12" x14ac:dyDescent="0.35">
      <c r="L3708" s="213"/>
    </row>
    <row r="3709" spans="12:12" x14ac:dyDescent="0.35">
      <c r="L3709" s="213"/>
    </row>
    <row r="3710" spans="12:12" x14ac:dyDescent="0.35">
      <c r="L3710" s="213"/>
    </row>
    <row r="3711" spans="12:12" x14ac:dyDescent="0.35">
      <c r="L3711" s="213"/>
    </row>
    <row r="3712" spans="12:12" x14ac:dyDescent="0.35">
      <c r="L3712" s="213"/>
    </row>
    <row r="3713" spans="12:12" x14ac:dyDescent="0.35">
      <c r="L3713" s="213"/>
    </row>
    <row r="3714" spans="12:12" x14ac:dyDescent="0.35">
      <c r="L3714" s="213"/>
    </row>
    <row r="3715" spans="12:12" x14ac:dyDescent="0.35">
      <c r="L3715" s="213"/>
    </row>
    <row r="3716" spans="12:12" x14ac:dyDescent="0.35">
      <c r="L3716" s="213"/>
    </row>
    <row r="3717" spans="12:12" x14ac:dyDescent="0.35">
      <c r="L3717" s="213"/>
    </row>
    <row r="3718" spans="12:12" x14ac:dyDescent="0.35">
      <c r="L3718" s="213"/>
    </row>
    <row r="3719" spans="12:12" x14ac:dyDescent="0.35">
      <c r="L3719" s="213"/>
    </row>
    <row r="3720" spans="12:12" x14ac:dyDescent="0.35">
      <c r="L3720" s="213"/>
    </row>
    <row r="3721" spans="12:12" x14ac:dyDescent="0.35">
      <c r="L3721" s="213"/>
    </row>
    <row r="3722" spans="12:12" x14ac:dyDescent="0.35">
      <c r="L3722" s="213"/>
    </row>
    <row r="3723" spans="12:12" x14ac:dyDescent="0.35">
      <c r="L3723" s="213"/>
    </row>
    <row r="3724" spans="12:12" x14ac:dyDescent="0.35">
      <c r="L3724" s="213"/>
    </row>
    <row r="3725" spans="12:12" x14ac:dyDescent="0.35">
      <c r="L3725" s="213"/>
    </row>
    <row r="3726" spans="12:12" x14ac:dyDescent="0.35">
      <c r="L3726" s="213"/>
    </row>
    <row r="3727" spans="12:12" x14ac:dyDescent="0.35">
      <c r="L3727" s="213"/>
    </row>
    <row r="3728" spans="12:12" x14ac:dyDescent="0.35">
      <c r="L3728" s="213"/>
    </row>
    <row r="3729" spans="12:12" x14ac:dyDescent="0.35">
      <c r="L3729" s="213"/>
    </row>
    <row r="3730" spans="12:12" x14ac:dyDescent="0.35">
      <c r="L3730" s="213"/>
    </row>
    <row r="3731" spans="12:12" x14ac:dyDescent="0.35">
      <c r="L3731" s="213"/>
    </row>
    <row r="3732" spans="12:12" x14ac:dyDescent="0.35">
      <c r="L3732" s="213"/>
    </row>
    <row r="3733" spans="12:12" x14ac:dyDescent="0.35">
      <c r="L3733" s="213"/>
    </row>
    <row r="3734" spans="12:12" x14ac:dyDescent="0.35">
      <c r="L3734" s="213"/>
    </row>
    <row r="3735" spans="12:12" x14ac:dyDescent="0.35">
      <c r="L3735" s="213"/>
    </row>
    <row r="3736" spans="12:12" x14ac:dyDescent="0.35">
      <c r="L3736" s="213"/>
    </row>
    <row r="3737" spans="12:12" x14ac:dyDescent="0.35">
      <c r="L3737" s="213"/>
    </row>
    <row r="3738" spans="12:12" x14ac:dyDescent="0.35">
      <c r="L3738" s="213"/>
    </row>
    <row r="3739" spans="12:12" x14ac:dyDescent="0.35">
      <c r="L3739" s="213"/>
    </row>
    <row r="3740" spans="12:12" x14ac:dyDescent="0.35">
      <c r="L3740" s="213"/>
    </row>
    <row r="3741" spans="12:12" x14ac:dyDescent="0.35">
      <c r="L3741" s="213"/>
    </row>
    <row r="3742" spans="12:12" x14ac:dyDescent="0.35">
      <c r="L3742" s="213"/>
    </row>
    <row r="3743" spans="12:12" x14ac:dyDescent="0.35">
      <c r="L3743" s="213"/>
    </row>
    <row r="3744" spans="12:12" x14ac:dyDescent="0.35">
      <c r="L3744" s="213"/>
    </row>
    <row r="3745" spans="12:12" x14ac:dyDescent="0.35">
      <c r="L3745" s="213"/>
    </row>
    <row r="3746" spans="12:12" x14ac:dyDescent="0.35">
      <c r="L3746" s="213"/>
    </row>
    <row r="3747" spans="12:12" x14ac:dyDescent="0.35">
      <c r="L3747" s="213"/>
    </row>
    <row r="3748" spans="12:12" x14ac:dyDescent="0.35">
      <c r="L3748" s="213"/>
    </row>
    <row r="3749" spans="12:12" x14ac:dyDescent="0.35">
      <c r="L3749" s="213"/>
    </row>
    <row r="3750" spans="12:12" x14ac:dyDescent="0.35">
      <c r="L3750" s="213"/>
    </row>
    <row r="3751" spans="12:12" x14ac:dyDescent="0.35">
      <c r="L3751" s="213"/>
    </row>
    <row r="3752" spans="12:12" x14ac:dyDescent="0.35">
      <c r="L3752" s="213"/>
    </row>
    <row r="3753" spans="12:12" x14ac:dyDescent="0.35">
      <c r="L3753" s="213"/>
    </row>
    <row r="3754" spans="12:12" x14ac:dyDescent="0.35">
      <c r="L3754" s="213"/>
    </row>
    <row r="3755" spans="12:12" x14ac:dyDescent="0.35">
      <c r="L3755" s="213"/>
    </row>
    <row r="3756" spans="12:12" x14ac:dyDescent="0.35">
      <c r="L3756" s="213"/>
    </row>
    <row r="3757" spans="12:12" x14ac:dyDescent="0.35">
      <c r="L3757" s="213"/>
    </row>
    <row r="3758" spans="12:12" x14ac:dyDescent="0.35">
      <c r="L3758" s="213"/>
    </row>
    <row r="3759" spans="12:12" x14ac:dyDescent="0.35">
      <c r="L3759" s="213"/>
    </row>
    <row r="3760" spans="12:12" x14ac:dyDescent="0.35">
      <c r="L3760" s="213"/>
    </row>
    <row r="3761" spans="12:12" x14ac:dyDescent="0.35">
      <c r="L3761" s="213"/>
    </row>
    <row r="3762" spans="12:12" x14ac:dyDescent="0.35">
      <c r="L3762" s="213"/>
    </row>
    <row r="3763" spans="12:12" x14ac:dyDescent="0.35">
      <c r="L3763" s="213"/>
    </row>
    <row r="3764" spans="12:12" x14ac:dyDescent="0.35">
      <c r="L3764" s="213"/>
    </row>
    <row r="3765" spans="12:12" x14ac:dyDescent="0.35">
      <c r="L3765" s="213"/>
    </row>
    <row r="3766" spans="12:12" x14ac:dyDescent="0.35">
      <c r="L3766" s="213"/>
    </row>
    <row r="3767" spans="12:12" x14ac:dyDescent="0.35">
      <c r="L3767" s="213"/>
    </row>
    <row r="3768" spans="12:12" x14ac:dyDescent="0.35">
      <c r="L3768" s="213"/>
    </row>
    <row r="3769" spans="12:12" x14ac:dyDescent="0.35">
      <c r="L3769" s="213"/>
    </row>
    <row r="3770" spans="12:12" x14ac:dyDescent="0.35">
      <c r="L3770" s="213"/>
    </row>
    <row r="3771" spans="12:12" x14ac:dyDescent="0.35">
      <c r="L3771" s="213"/>
    </row>
    <row r="3772" spans="12:12" x14ac:dyDescent="0.35">
      <c r="L3772" s="213"/>
    </row>
    <row r="3773" spans="12:12" x14ac:dyDescent="0.35">
      <c r="L3773" s="213"/>
    </row>
    <row r="3774" spans="12:12" x14ac:dyDescent="0.35">
      <c r="L3774" s="213"/>
    </row>
    <row r="3775" spans="12:12" x14ac:dyDescent="0.35">
      <c r="L3775" s="213"/>
    </row>
    <row r="3776" spans="12:12" x14ac:dyDescent="0.35">
      <c r="L3776" s="213"/>
    </row>
    <row r="3777" spans="12:12" x14ac:dyDescent="0.35">
      <c r="L3777" s="213"/>
    </row>
    <row r="3778" spans="12:12" x14ac:dyDescent="0.35">
      <c r="L3778" s="213"/>
    </row>
    <row r="3779" spans="12:12" x14ac:dyDescent="0.35">
      <c r="L3779" s="213"/>
    </row>
    <row r="3780" spans="12:12" x14ac:dyDescent="0.35">
      <c r="L3780" s="213"/>
    </row>
    <row r="3781" spans="12:12" x14ac:dyDescent="0.35">
      <c r="L3781" s="213"/>
    </row>
    <row r="3782" spans="12:12" x14ac:dyDescent="0.35">
      <c r="L3782" s="213"/>
    </row>
    <row r="3783" spans="12:12" x14ac:dyDescent="0.35">
      <c r="L3783" s="213"/>
    </row>
    <row r="3784" spans="12:12" x14ac:dyDescent="0.35">
      <c r="L3784" s="213"/>
    </row>
    <row r="3785" spans="12:12" x14ac:dyDescent="0.35">
      <c r="L3785" s="213"/>
    </row>
    <row r="3786" spans="12:12" x14ac:dyDescent="0.35">
      <c r="L3786" s="213"/>
    </row>
    <row r="3787" spans="12:12" x14ac:dyDescent="0.35">
      <c r="L3787" s="213"/>
    </row>
    <row r="3788" spans="12:12" x14ac:dyDescent="0.35">
      <c r="L3788" s="213"/>
    </row>
    <row r="3789" spans="12:12" x14ac:dyDescent="0.35">
      <c r="L3789" s="213"/>
    </row>
    <row r="3790" spans="12:12" x14ac:dyDescent="0.35">
      <c r="L3790" s="213"/>
    </row>
    <row r="3791" spans="12:12" x14ac:dyDescent="0.35">
      <c r="L3791" s="213"/>
    </row>
    <row r="3792" spans="12:12" x14ac:dyDescent="0.35">
      <c r="L3792" s="213"/>
    </row>
    <row r="3793" spans="12:12" x14ac:dyDescent="0.35">
      <c r="L3793" s="213"/>
    </row>
    <row r="3794" spans="12:12" x14ac:dyDescent="0.35">
      <c r="L3794" s="213"/>
    </row>
    <row r="3795" spans="12:12" x14ac:dyDescent="0.35">
      <c r="L3795" s="213"/>
    </row>
    <row r="3796" spans="12:12" x14ac:dyDescent="0.35">
      <c r="L3796" s="213"/>
    </row>
    <row r="3797" spans="12:12" x14ac:dyDescent="0.35">
      <c r="L3797" s="213"/>
    </row>
    <row r="3798" spans="12:12" x14ac:dyDescent="0.35">
      <c r="L3798" s="213"/>
    </row>
    <row r="3799" spans="12:12" x14ac:dyDescent="0.35">
      <c r="L3799" s="213"/>
    </row>
    <row r="3800" spans="12:12" x14ac:dyDescent="0.35">
      <c r="L3800" s="213"/>
    </row>
    <row r="3801" spans="12:12" x14ac:dyDescent="0.35">
      <c r="L3801" s="213"/>
    </row>
    <row r="3802" spans="12:12" x14ac:dyDescent="0.35">
      <c r="L3802" s="213"/>
    </row>
    <row r="3803" spans="12:12" x14ac:dyDescent="0.35">
      <c r="L3803" s="213"/>
    </row>
    <row r="3804" spans="12:12" x14ac:dyDescent="0.35">
      <c r="L3804" s="213"/>
    </row>
    <row r="3805" spans="12:12" x14ac:dyDescent="0.35">
      <c r="L3805" s="213"/>
    </row>
    <row r="3806" spans="12:12" x14ac:dyDescent="0.35">
      <c r="L3806" s="213"/>
    </row>
    <row r="3807" spans="12:12" x14ac:dyDescent="0.35">
      <c r="L3807" s="213"/>
    </row>
    <row r="3808" spans="12:12" x14ac:dyDescent="0.35">
      <c r="L3808" s="213"/>
    </row>
    <row r="3809" spans="12:12" x14ac:dyDescent="0.35">
      <c r="L3809" s="213"/>
    </row>
    <row r="3810" spans="12:12" x14ac:dyDescent="0.35">
      <c r="L3810" s="213"/>
    </row>
    <row r="3811" spans="12:12" x14ac:dyDescent="0.35">
      <c r="L3811" s="213"/>
    </row>
    <row r="3812" spans="12:12" x14ac:dyDescent="0.35">
      <c r="L3812" s="213"/>
    </row>
    <row r="3813" spans="12:12" x14ac:dyDescent="0.35">
      <c r="L3813" s="213"/>
    </row>
    <row r="3814" spans="12:12" x14ac:dyDescent="0.35">
      <c r="L3814" s="213"/>
    </row>
    <row r="3815" spans="12:12" x14ac:dyDescent="0.35">
      <c r="L3815" s="213"/>
    </row>
    <row r="3816" spans="12:12" x14ac:dyDescent="0.35">
      <c r="L3816" s="213"/>
    </row>
    <row r="3817" spans="12:12" x14ac:dyDescent="0.35">
      <c r="L3817" s="213"/>
    </row>
    <row r="3818" spans="12:12" x14ac:dyDescent="0.35">
      <c r="L3818" s="213"/>
    </row>
    <row r="3819" spans="12:12" x14ac:dyDescent="0.35">
      <c r="L3819" s="213"/>
    </row>
    <row r="3820" spans="12:12" x14ac:dyDescent="0.35">
      <c r="L3820" s="213"/>
    </row>
    <row r="3821" spans="12:12" x14ac:dyDescent="0.35">
      <c r="L3821" s="213"/>
    </row>
    <row r="3822" spans="12:12" x14ac:dyDescent="0.35">
      <c r="L3822" s="213"/>
    </row>
    <row r="3823" spans="12:12" x14ac:dyDescent="0.35">
      <c r="L3823" s="213"/>
    </row>
    <row r="3824" spans="12:12" x14ac:dyDescent="0.35">
      <c r="L3824" s="213"/>
    </row>
    <row r="3825" spans="12:12" x14ac:dyDescent="0.35">
      <c r="L3825" s="213"/>
    </row>
    <row r="3826" spans="12:12" x14ac:dyDescent="0.35">
      <c r="L3826" s="213"/>
    </row>
    <row r="3827" spans="12:12" x14ac:dyDescent="0.35">
      <c r="L3827" s="213"/>
    </row>
    <row r="3828" spans="12:12" x14ac:dyDescent="0.35">
      <c r="L3828" s="213"/>
    </row>
    <row r="3829" spans="12:12" x14ac:dyDescent="0.35">
      <c r="L3829" s="213"/>
    </row>
    <row r="3830" spans="12:12" x14ac:dyDescent="0.35">
      <c r="L3830" s="213"/>
    </row>
    <row r="3831" spans="12:12" x14ac:dyDescent="0.35">
      <c r="L3831" s="213"/>
    </row>
    <row r="3832" spans="12:12" x14ac:dyDescent="0.35">
      <c r="L3832" s="213"/>
    </row>
    <row r="3833" spans="12:12" x14ac:dyDescent="0.35">
      <c r="L3833" s="213"/>
    </row>
    <row r="3834" spans="12:12" x14ac:dyDescent="0.35">
      <c r="L3834" s="213"/>
    </row>
    <row r="3835" spans="12:12" x14ac:dyDescent="0.35">
      <c r="L3835" s="213"/>
    </row>
    <row r="3836" spans="12:12" x14ac:dyDescent="0.35">
      <c r="L3836" s="213"/>
    </row>
    <row r="3837" spans="12:12" x14ac:dyDescent="0.35">
      <c r="L3837" s="213"/>
    </row>
    <row r="3838" spans="12:12" x14ac:dyDescent="0.35">
      <c r="L3838" s="213"/>
    </row>
    <row r="3839" spans="12:12" x14ac:dyDescent="0.35">
      <c r="L3839" s="213"/>
    </row>
    <row r="3840" spans="12:12" x14ac:dyDescent="0.35">
      <c r="L3840" s="213"/>
    </row>
    <row r="3841" spans="12:12" x14ac:dyDescent="0.35">
      <c r="L3841" s="213"/>
    </row>
    <row r="3842" spans="12:12" x14ac:dyDescent="0.35">
      <c r="L3842" s="213"/>
    </row>
    <row r="3843" spans="12:12" x14ac:dyDescent="0.35">
      <c r="L3843" s="213"/>
    </row>
    <row r="3844" spans="12:12" x14ac:dyDescent="0.35">
      <c r="L3844" s="213"/>
    </row>
    <row r="3845" spans="12:12" x14ac:dyDescent="0.35">
      <c r="L3845" s="213"/>
    </row>
    <row r="3846" spans="12:12" x14ac:dyDescent="0.35">
      <c r="L3846" s="213"/>
    </row>
    <row r="3847" spans="12:12" x14ac:dyDescent="0.35">
      <c r="L3847" s="213"/>
    </row>
    <row r="3848" spans="12:12" x14ac:dyDescent="0.35">
      <c r="L3848" s="213"/>
    </row>
    <row r="3849" spans="12:12" x14ac:dyDescent="0.35">
      <c r="L3849" s="213"/>
    </row>
    <row r="3850" spans="12:12" x14ac:dyDescent="0.35">
      <c r="L3850" s="213"/>
    </row>
    <row r="3851" spans="12:12" x14ac:dyDescent="0.35">
      <c r="L3851" s="213"/>
    </row>
    <row r="3852" spans="12:12" x14ac:dyDescent="0.35">
      <c r="L3852" s="213"/>
    </row>
    <row r="3853" spans="12:12" x14ac:dyDescent="0.35">
      <c r="L3853" s="213"/>
    </row>
    <row r="3854" spans="12:12" x14ac:dyDescent="0.35">
      <c r="L3854" s="213"/>
    </row>
    <row r="3855" spans="12:12" x14ac:dyDescent="0.35">
      <c r="L3855" s="213"/>
    </row>
    <row r="3856" spans="12:12" x14ac:dyDescent="0.35">
      <c r="L3856" s="213"/>
    </row>
    <row r="3857" spans="12:12" x14ac:dyDescent="0.35">
      <c r="L3857" s="213"/>
    </row>
    <row r="3858" spans="12:12" x14ac:dyDescent="0.35">
      <c r="L3858" s="213"/>
    </row>
    <row r="3859" spans="12:12" x14ac:dyDescent="0.35">
      <c r="L3859" s="213"/>
    </row>
    <row r="3860" spans="12:12" x14ac:dyDescent="0.35">
      <c r="L3860" s="213"/>
    </row>
    <row r="3861" spans="12:12" x14ac:dyDescent="0.35">
      <c r="L3861" s="213"/>
    </row>
    <row r="3862" spans="12:12" x14ac:dyDescent="0.35">
      <c r="L3862" s="213"/>
    </row>
    <row r="3863" spans="12:12" x14ac:dyDescent="0.35">
      <c r="L3863" s="213"/>
    </row>
    <row r="3864" spans="12:12" x14ac:dyDescent="0.35">
      <c r="L3864" s="213"/>
    </row>
    <row r="3865" spans="12:12" x14ac:dyDescent="0.35">
      <c r="L3865" s="213"/>
    </row>
    <row r="3866" spans="12:12" x14ac:dyDescent="0.35">
      <c r="L3866" s="213"/>
    </row>
    <row r="3867" spans="12:12" x14ac:dyDescent="0.35">
      <c r="L3867" s="213"/>
    </row>
    <row r="3868" spans="12:12" x14ac:dyDescent="0.35">
      <c r="L3868" s="213"/>
    </row>
    <row r="3869" spans="12:12" x14ac:dyDescent="0.35">
      <c r="L3869" s="213"/>
    </row>
    <row r="3870" spans="12:12" x14ac:dyDescent="0.35">
      <c r="L3870" s="213"/>
    </row>
    <row r="3871" spans="12:12" x14ac:dyDescent="0.35">
      <c r="L3871" s="213"/>
    </row>
    <row r="3872" spans="12:12" x14ac:dyDescent="0.35">
      <c r="L3872" s="213"/>
    </row>
    <row r="3873" spans="12:12" x14ac:dyDescent="0.35">
      <c r="L3873" s="213"/>
    </row>
    <row r="3874" spans="12:12" x14ac:dyDescent="0.35">
      <c r="L3874" s="213"/>
    </row>
    <row r="3875" spans="12:12" x14ac:dyDescent="0.35">
      <c r="L3875" s="213"/>
    </row>
    <row r="3876" spans="12:12" x14ac:dyDescent="0.35">
      <c r="L3876" s="213"/>
    </row>
    <row r="3877" spans="12:12" x14ac:dyDescent="0.35">
      <c r="L3877" s="213"/>
    </row>
    <row r="3878" spans="12:12" x14ac:dyDescent="0.35">
      <c r="L3878" s="213"/>
    </row>
    <row r="3879" spans="12:12" x14ac:dyDescent="0.35">
      <c r="L3879" s="213"/>
    </row>
    <row r="3880" spans="12:12" x14ac:dyDescent="0.35">
      <c r="L3880" s="213"/>
    </row>
    <row r="3881" spans="12:12" x14ac:dyDescent="0.35">
      <c r="L3881" s="213"/>
    </row>
    <row r="3882" spans="12:12" x14ac:dyDescent="0.35">
      <c r="L3882" s="213"/>
    </row>
    <row r="3883" spans="12:12" x14ac:dyDescent="0.35">
      <c r="L3883" s="213"/>
    </row>
    <row r="3884" spans="12:12" x14ac:dyDescent="0.35">
      <c r="L3884" s="213"/>
    </row>
    <row r="3885" spans="12:12" x14ac:dyDescent="0.35">
      <c r="L3885" s="213"/>
    </row>
    <row r="3886" spans="12:12" x14ac:dyDescent="0.35">
      <c r="L3886" s="213"/>
    </row>
    <row r="3887" spans="12:12" x14ac:dyDescent="0.35">
      <c r="L3887" s="213"/>
    </row>
    <row r="3888" spans="12:12" x14ac:dyDescent="0.35">
      <c r="L3888" s="213"/>
    </row>
    <row r="3889" spans="12:12" x14ac:dyDescent="0.35">
      <c r="L3889" s="213"/>
    </row>
    <row r="3890" spans="12:12" x14ac:dyDescent="0.35">
      <c r="L3890" s="213"/>
    </row>
    <row r="3891" spans="12:12" x14ac:dyDescent="0.35">
      <c r="L3891" s="213"/>
    </row>
    <row r="3892" spans="12:12" x14ac:dyDescent="0.35">
      <c r="L3892" s="213"/>
    </row>
    <row r="3893" spans="12:12" x14ac:dyDescent="0.35">
      <c r="L3893" s="213"/>
    </row>
    <row r="3894" spans="12:12" x14ac:dyDescent="0.35">
      <c r="L3894" s="213"/>
    </row>
    <row r="3895" spans="12:12" x14ac:dyDescent="0.35">
      <c r="L3895" s="213"/>
    </row>
    <row r="3896" spans="12:12" x14ac:dyDescent="0.35">
      <c r="L3896" s="213"/>
    </row>
    <row r="3897" spans="12:12" x14ac:dyDescent="0.35">
      <c r="L3897" s="213"/>
    </row>
    <row r="3898" spans="12:12" x14ac:dyDescent="0.35">
      <c r="L3898" s="213"/>
    </row>
    <row r="3899" spans="12:12" x14ac:dyDescent="0.35">
      <c r="L3899" s="213"/>
    </row>
    <row r="3900" spans="12:12" x14ac:dyDescent="0.35">
      <c r="L3900" s="213"/>
    </row>
    <row r="3901" spans="12:12" x14ac:dyDescent="0.35">
      <c r="L3901" s="213"/>
    </row>
    <row r="3902" spans="12:12" x14ac:dyDescent="0.35">
      <c r="L3902" s="213"/>
    </row>
    <row r="3903" spans="12:12" x14ac:dyDescent="0.35">
      <c r="L3903" s="213"/>
    </row>
    <row r="3904" spans="12:12" x14ac:dyDescent="0.35">
      <c r="L3904" s="213"/>
    </row>
    <row r="3905" spans="12:12" x14ac:dyDescent="0.35">
      <c r="L3905" s="213"/>
    </row>
    <row r="3906" spans="12:12" x14ac:dyDescent="0.35">
      <c r="L3906" s="213"/>
    </row>
    <row r="3907" spans="12:12" x14ac:dyDescent="0.35">
      <c r="L3907" s="213"/>
    </row>
    <row r="3908" spans="12:12" x14ac:dyDescent="0.35">
      <c r="L3908" s="213"/>
    </row>
    <row r="3909" spans="12:12" x14ac:dyDescent="0.35">
      <c r="L3909" s="213"/>
    </row>
    <row r="3910" spans="12:12" x14ac:dyDescent="0.35">
      <c r="L3910" s="213"/>
    </row>
    <row r="3911" spans="12:12" x14ac:dyDescent="0.35">
      <c r="L3911" s="213"/>
    </row>
    <row r="3912" spans="12:12" x14ac:dyDescent="0.35">
      <c r="L3912" s="213"/>
    </row>
    <row r="3913" spans="12:12" x14ac:dyDescent="0.35">
      <c r="L3913" s="213"/>
    </row>
    <row r="3914" spans="12:12" x14ac:dyDescent="0.35">
      <c r="L3914" s="213"/>
    </row>
    <row r="3915" spans="12:12" x14ac:dyDescent="0.35">
      <c r="L3915" s="213"/>
    </row>
    <row r="3916" spans="12:12" x14ac:dyDescent="0.35">
      <c r="L3916" s="213"/>
    </row>
    <row r="3917" spans="12:12" x14ac:dyDescent="0.35">
      <c r="L3917" s="213"/>
    </row>
    <row r="3918" spans="12:12" x14ac:dyDescent="0.35">
      <c r="L3918" s="213"/>
    </row>
    <row r="3919" spans="12:12" x14ac:dyDescent="0.35">
      <c r="L3919" s="213"/>
    </row>
    <row r="3920" spans="12:12" x14ac:dyDescent="0.35">
      <c r="L3920" s="213"/>
    </row>
    <row r="3921" spans="12:12" x14ac:dyDescent="0.35">
      <c r="L3921" s="213"/>
    </row>
    <row r="3922" spans="12:12" x14ac:dyDescent="0.35">
      <c r="L3922" s="213"/>
    </row>
    <row r="3923" spans="12:12" x14ac:dyDescent="0.35">
      <c r="L3923" s="213"/>
    </row>
    <row r="3924" spans="12:12" x14ac:dyDescent="0.35">
      <c r="L3924" s="213"/>
    </row>
    <row r="3925" spans="12:12" x14ac:dyDescent="0.35">
      <c r="L3925" s="213"/>
    </row>
    <row r="3926" spans="12:12" x14ac:dyDescent="0.35">
      <c r="L3926" s="213"/>
    </row>
    <row r="3927" spans="12:12" x14ac:dyDescent="0.35">
      <c r="L3927" s="213"/>
    </row>
    <row r="3928" spans="12:12" x14ac:dyDescent="0.35">
      <c r="L3928" s="213"/>
    </row>
    <row r="3929" spans="12:12" x14ac:dyDescent="0.35">
      <c r="L3929" s="213"/>
    </row>
    <row r="3930" spans="12:12" x14ac:dyDescent="0.35">
      <c r="L3930" s="213"/>
    </row>
    <row r="3931" spans="12:12" x14ac:dyDescent="0.35">
      <c r="L3931" s="213"/>
    </row>
    <row r="3932" spans="12:12" x14ac:dyDescent="0.35">
      <c r="L3932" s="213"/>
    </row>
    <row r="3933" spans="12:12" x14ac:dyDescent="0.35">
      <c r="L3933" s="213"/>
    </row>
    <row r="3934" spans="12:12" x14ac:dyDescent="0.35">
      <c r="L3934" s="213"/>
    </row>
    <row r="3935" spans="12:12" x14ac:dyDescent="0.35">
      <c r="L3935" s="213"/>
    </row>
    <row r="3936" spans="12:12" x14ac:dyDescent="0.35">
      <c r="L3936" s="213"/>
    </row>
    <row r="3937" spans="12:12" x14ac:dyDescent="0.35">
      <c r="L3937" s="213"/>
    </row>
    <row r="3938" spans="12:12" x14ac:dyDescent="0.35">
      <c r="L3938" s="213"/>
    </row>
    <row r="3939" spans="12:12" x14ac:dyDescent="0.35">
      <c r="L3939" s="213"/>
    </row>
    <row r="3940" spans="12:12" x14ac:dyDescent="0.35">
      <c r="L3940" s="213"/>
    </row>
    <row r="3941" spans="12:12" x14ac:dyDescent="0.35">
      <c r="L3941" s="213"/>
    </row>
    <row r="3942" spans="12:12" x14ac:dyDescent="0.35">
      <c r="L3942" s="213"/>
    </row>
    <row r="3943" spans="12:12" x14ac:dyDescent="0.35">
      <c r="L3943" s="213"/>
    </row>
    <row r="3944" spans="12:12" x14ac:dyDescent="0.35">
      <c r="L3944" s="213"/>
    </row>
    <row r="3945" spans="12:12" x14ac:dyDescent="0.35">
      <c r="L3945" s="213"/>
    </row>
    <row r="3946" spans="12:12" x14ac:dyDescent="0.35">
      <c r="L3946" s="213"/>
    </row>
    <row r="3947" spans="12:12" x14ac:dyDescent="0.35">
      <c r="L3947" s="213"/>
    </row>
    <row r="3948" spans="12:12" x14ac:dyDescent="0.35">
      <c r="L3948" s="213"/>
    </row>
    <row r="3949" spans="12:12" x14ac:dyDescent="0.35">
      <c r="L3949" s="213"/>
    </row>
    <row r="3950" spans="12:12" x14ac:dyDescent="0.35">
      <c r="L3950" s="213"/>
    </row>
    <row r="3951" spans="12:12" x14ac:dyDescent="0.35">
      <c r="L3951" s="213"/>
    </row>
    <row r="3952" spans="12:12" x14ac:dyDescent="0.35">
      <c r="L3952" s="213"/>
    </row>
    <row r="3953" spans="12:12" x14ac:dyDescent="0.35">
      <c r="L3953" s="213"/>
    </row>
    <row r="3954" spans="12:12" x14ac:dyDescent="0.35">
      <c r="L3954" s="213"/>
    </row>
    <row r="3955" spans="12:12" x14ac:dyDescent="0.35">
      <c r="L3955" s="213"/>
    </row>
    <row r="3956" spans="12:12" x14ac:dyDescent="0.35">
      <c r="L3956" s="213"/>
    </row>
    <row r="3957" spans="12:12" x14ac:dyDescent="0.35">
      <c r="L3957" s="213"/>
    </row>
    <row r="3958" spans="12:12" x14ac:dyDescent="0.35">
      <c r="L3958" s="213"/>
    </row>
    <row r="3959" spans="12:12" x14ac:dyDescent="0.35">
      <c r="L3959" s="213"/>
    </row>
    <row r="3960" spans="12:12" x14ac:dyDescent="0.35">
      <c r="L3960" s="213"/>
    </row>
    <row r="3961" spans="12:12" x14ac:dyDescent="0.35">
      <c r="L3961" s="213"/>
    </row>
    <row r="3962" spans="12:12" x14ac:dyDescent="0.35">
      <c r="L3962" s="213"/>
    </row>
    <row r="3963" spans="12:12" x14ac:dyDescent="0.35">
      <c r="L3963" s="213"/>
    </row>
    <row r="3964" spans="12:12" x14ac:dyDescent="0.35">
      <c r="L3964" s="213"/>
    </row>
    <row r="3965" spans="12:12" x14ac:dyDescent="0.35">
      <c r="L3965" s="213"/>
    </row>
    <row r="3966" spans="12:12" x14ac:dyDescent="0.35">
      <c r="L3966" s="213"/>
    </row>
    <row r="3967" spans="12:12" x14ac:dyDescent="0.35">
      <c r="L3967" s="213"/>
    </row>
    <row r="3968" spans="12:12" x14ac:dyDescent="0.35">
      <c r="L3968" s="213"/>
    </row>
    <row r="3969" spans="12:12" x14ac:dyDescent="0.35">
      <c r="L3969" s="213"/>
    </row>
    <row r="3970" spans="12:12" x14ac:dyDescent="0.35">
      <c r="L3970" s="213"/>
    </row>
    <row r="3971" spans="12:12" x14ac:dyDescent="0.35">
      <c r="L3971" s="213"/>
    </row>
    <row r="3972" spans="12:12" x14ac:dyDescent="0.35">
      <c r="L3972" s="213"/>
    </row>
    <row r="3973" spans="12:12" x14ac:dyDescent="0.35">
      <c r="L3973" s="213"/>
    </row>
    <row r="3974" spans="12:12" x14ac:dyDescent="0.35">
      <c r="L3974" s="213"/>
    </row>
    <row r="3975" spans="12:12" x14ac:dyDescent="0.35">
      <c r="L3975" s="213"/>
    </row>
    <row r="3976" spans="12:12" x14ac:dyDescent="0.35">
      <c r="L3976" s="213"/>
    </row>
    <row r="3977" spans="12:12" x14ac:dyDescent="0.35">
      <c r="L3977" s="213"/>
    </row>
    <row r="3978" spans="12:12" x14ac:dyDescent="0.35">
      <c r="L3978" s="213"/>
    </row>
    <row r="3979" spans="12:12" x14ac:dyDescent="0.35">
      <c r="L3979" s="213"/>
    </row>
    <row r="3980" spans="12:12" x14ac:dyDescent="0.35">
      <c r="L3980" s="213"/>
    </row>
    <row r="3981" spans="12:12" x14ac:dyDescent="0.35">
      <c r="L3981" s="213"/>
    </row>
    <row r="3982" spans="12:12" x14ac:dyDescent="0.35">
      <c r="L3982" s="213"/>
    </row>
    <row r="3983" spans="12:12" x14ac:dyDescent="0.35">
      <c r="L3983" s="213"/>
    </row>
    <row r="3984" spans="12:12" x14ac:dyDescent="0.35">
      <c r="L3984" s="213"/>
    </row>
    <row r="3985" spans="12:12" x14ac:dyDescent="0.35">
      <c r="L3985" s="213"/>
    </row>
    <row r="3986" spans="12:12" x14ac:dyDescent="0.35">
      <c r="L3986" s="213"/>
    </row>
    <row r="3987" spans="12:12" x14ac:dyDescent="0.35">
      <c r="L3987" s="213"/>
    </row>
    <row r="3988" spans="12:12" x14ac:dyDescent="0.35">
      <c r="L3988" s="213"/>
    </row>
    <row r="3989" spans="12:12" x14ac:dyDescent="0.35">
      <c r="L3989" s="213"/>
    </row>
    <row r="3990" spans="12:12" x14ac:dyDescent="0.35">
      <c r="L3990" s="213"/>
    </row>
    <row r="3991" spans="12:12" x14ac:dyDescent="0.35">
      <c r="L3991" s="213"/>
    </row>
    <row r="3992" spans="12:12" x14ac:dyDescent="0.35">
      <c r="L3992" s="213"/>
    </row>
    <row r="3993" spans="12:12" x14ac:dyDescent="0.35">
      <c r="L3993" s="213"/>
    </row>
    <row r="3994" spans="12:12" x14ac:dyDescent="0.35">
      <c r="L3994" s="213"/>
    </row>
    <row r="3995" spans="12:12" x14ac:dyDescent="0.35">
      <c r="L3995" s="213"/>
    </row>
    <row r="3996" spans="12:12" x14ac:dyDescent="0.35">
      <c r="L3996" s="213"/>
    </row>
    <row r="3997" spans="12:12" x14ac:dyDescent="0.35">
      <c r="L3997" s="213"/>
    </row>
    <row r="3998" spans="12:12" x14ac:dyDescent="0.35">
      <c r="L3998" s="213"/>
    </row>
    <row r="3999" spans="12:12" x14ac:dyDescent="0.35">
      <c r="L3999" s="213"/>
    </row>
    <row r="4000" spans="12:12" x14ac:dyDescent="0.35">
      <c r="L4000" s="213"/>
    </row>
    <row r="4001" spans="12:12" x14ac:dyDescent="0.35">
      <c r="L4001" s="213"/>
    </row>
    <row r="4002" spans="12:12" x14ac:dyDescent="0.35">
      <c r="L4002" s="213"/>
    </row>
    <row r="4003" spans="12:12" x14ac:dyDescent="0.35">
      <c r="L4003" s="213"/>
    </row>
    <row r="4004" spans="12:12" x14ac:dyDescent="0.35">
      <c r="L4004" s="213"/>
    </row>
    <row r="4005" spans="12:12" x14ac:dyDescent="0.35">
      <c r="L4005" s="213"/>
    </row>
    <row r="4006" spans="12:12" x14ac:dyDescent="0.35">
      <c r="L4006" s="213"/>
    </row>
    <row r="4007" spans="12:12" x14ac:dyDescent="0.35">
      <c r="L4007" s="213"/>
    </row>
    <row r="4008" spans="12:12" x14ac:dyDescent="0.35">
      <c r="L4008" s="213"/>
    </row>
    <row r="4009" spans="12:12" x14ac:dyDescent="0.35">
      <c r="L4009" s="213"/>
    </row>
    <row r="4010" spans="12:12" x14ac:dyDescent="0.35">
      <c r="L4010" s="213"/>
    </row>
    <row r="4011" spans="12:12" x14ac:dyDescent="0.35">
      <c r="L4011" s="213"/>
    </row>
    <row r="4012" spans="12:12" x14ac:dyDescent="0.35">
      <c r="L4012" s="213"/>
    </row>
    <row r="4013" spans="12:12" x14ac:dyDescent="0.35">
      <c r="L4013" s="213"/>
    </row>
    <row r="4014" spans="12:12" x14ac:dyDescent="0.35">
      <c r="L4014" s="213"/>
    </row>
    <row r="4015" spans="12:12" x14ac:dyDescent="0.35">
      <c r="L4015" s="213"/>
    </row>
    <row r="4016" spans="12:12" x14ac:dyDescent="0.35">
      <c r="L4016" s="213"/>
    </row>
    <row r="4017" spans="12:12" x14ac:dyDescent="0.35">
      <c r="L4017" s="213"/>
    </row>
    <row r="4018" spans="12:12" x14ac:dyDescent="0.35">
      <c r="L4018" s="213"/>
    </row>
    <row r="4019" spans="12:12" x14ac:dyDescent="0.35">
      <c r="L4019" s="213"/>
    </row>
    <row r="4020" spans="12:12" x14ac:dyDescent="0.35">
      <c r="L4020" s="213"/>
    </row>
    <row r="4021" spans="12:12" x14ac:dyDescent="0.35">
      <c r="L4021" s="213"/>
    </row>
    <row r="4022" spans="12:12" x14ac:dyDescent="0.35">
      <c r="L4022" s="213"/>
    </row>
    <row r="4023" spans="12:12" x14ac:dyDescent="0.35">
      <c r="L4023" s="213"/>
    </row>
    <row r="4024" spans="12:12" x14ac:dyDescent="0.35">
      <c r="L4024" s="213"/>
    </row>
    <row r="4025" spans="12:12" x14ac:dyDescent="0.35">
      <c r="L4025" s="213"/>
    </row>
    <row r="4026" spans="12:12" x14ac:dyDescent="0.35">
      <c r="L4026" s="213"/>
    </row>
    <row r="4027" spans="12:12" x14ac:dyDescent="0.35">
      <c r="L4027" s="213"/>
    </row>
    <row r="4028" spans="12:12" x14ac:dyDescent="0.35">
      <c r="L4028" s="213"/>
    </row>
    <row r="4029" spans="12:12" x14ac:dyDescent="0.35">
      <c r="L4029" s="213"/>
    </row>
    <row r="4030" spans="12:12" x14ac:dyDescent="0.35">
      <c r="L4030" s="213"/>
    </row>
    <row r="4031" spans="12:12" x14ac:dyDescent="0.35">
      <c r="L4031" s="213"/>
    </row>
    <row r="4032" spans="12:12" x14ac:dyDescent="0.35">
      <c r="L4032" s="213"/>
    </row>
    <row r="4033" spans="12:12" x14ac:dyDescent="0.35">
      <c r="L4033" s="213"/>
    </row>
    <row r="4034" spans="12:12" x14ac:dyDescent="0.35">
      <c r="L4034" s="213"/>
    </row>
    <row r="4035" spans="12:12" x14ac:dyDescent="0.35">
      <c r="L4035" s="213"/>
    </row>
    <row r="4036" spans="12:12" x14ac:dyDescent="0.35">
      <c r="L4036" s="213"/>
    </row>
    <row r="4037" spans="12:12" x14ac:dyDescent="0.35">
      <c r="L4037" s="213"/>
    </row>
    <row r="4038" spans="12:12" x14ac:dyDescent="0.35">
      <c r="L4038" s="213"/>
    </row>
    <row r="4039" spans="12:12" x14ac:dyDescent="0.35">
      <c r="L4039" s="213"/>
    </row>
    <row r="4040" spans="12:12" x14ac:dyDescent="0.35">
      <c r="L4040" s="213"/>
    </row>
    <row r="4041" spans="12:12" x14ac:dyDescent="0.35">
      <c r="L4041" s="213"/>
    </row>
    <row r="4042" spans="12:12" x14ac:dyDescent="0.35">
      <c r="L4042" s="213"/>
    </row>
    <row r="4043" spans="12:12" x14ac:dyDescent="0.35">
      <c r="L4043" s="213"/>
    </row>
    <row r="4044" spans="12:12" x14ac:dyDescent="0.35">
      <c r="L4044" s="213"/>
    </row>
    <row r="4045" spans="12:12" x14ac:dyDescent="0.35">
      <c r="L4045" s="213"/>
    </row>
    <row r="4046" spans="12:12" x14ac:dyDescent="0.35">
      <c r="L4046" s="213"/>
    </row>
    <row r="4047" spans="12:12" x14ac:dyDescent="0.35">
      <c r="L4047" s="213"/>
    </row>
    <row r="4048" spans="12:12" x14ac:dyDescent="0.35">
      <c r="L4048" s="213"/>
    </row>
    <row r="4049" spans="12:12" x14ac:dyDescent="0.35">
      <c r="L4049" s="213"/>
    </row>
    <row r="4050" spans="12:12" x14ac:dyDescent="0.35">
      <c r="L4050" s="213"/>
    </row>
    <row r="4051" spans="12:12" x14ac:dyDescent="0.35">
      <c r="L4051" s="213"/>
    </row>
    <row r="4052" spans="12:12" x14ac:dyDescent="0.35">
      <c r="L4052" s="213"/>
    </row>
    <row r="4053" spans="12:12" x14ac:dyDescent="0.35">
      <c r="L4053" s="213"/>
    </row>
    <row r="4054" spans="12:12" x14ac:dyDescent="0.35">
      <c r="L4054" s="213"/>
    </row>
    <row r="4055" spans="12:12" x14ac:dyDescent="0.35">
      <c r="L4055" s="213"/>
    </row>
    <row r="4056" spans="12:12" x14ac:dyDescent="0.35">
      <c r="L4056" s="213"/>
    </row>
    <row r="4057" spans="12:12" x14ac:dyDescent="0.35">
      <c r="L4057" s="213"/>
    </row>
    <row r="4058" spans="12:12" x14ac:dyDescent="0.35">
      <c r="L4058" s="213"/>
    </row>
    <row r="4059" spans="12:12" x14ac:dyDescent="0.35">
      <c r="L4059" s="213"/>
    </row>
    <row r="4060" spans="12:12" x14ac:dyDescent="0.35">
      <c r="L4060" s="213"/>
    </row>
    <row r="4061" spans="12:12" x14ac:dyDescent="0.35">
      <c r="L4061" s="213"/>
    </row>
    <row r="4062" spans="12:12" x14ac:dyDescent="0.35">
      <c r="L4062" s="213"/>
    </row>
    <row r="4063" spans="12:12" x14ac:dyDescent="0.35">
      <c r="L4063" s="213"/>
    </row>
    <row r="4064" spans="12:12" x14ac:dyDescent="0.35">
      <c r="L4064" s="213"/>
    </row>
    <row r="4065" spans="12:12" x14ac:dyDescent="0.35">
      <c r="L4065" s="213"/>
    </row>
    <row r="4066" spans="12:12" x14ac:dyDescent="0.35">
      <c r="L4066" s="213"/>
    </row>
    <row r="4067" spans="12:12" x14ac:dyDescent="0.35">
      <c r="L4067" s="213"/>
    </row>
    <row r="4068" spans="12:12" x14ac:dyDescent="0.35">
      <c r="L4068" s="213"/>
    </row>
    <row r="4069" spans="12:12" x14ac:dyDescent="0.35">
      <c r="L4069" s="213"/>
    </row>
    <row r="4070" spans="12:12" x14ac:dyDescent="0.35">
      <c r="L4070" s="213"/>
    </row>
    <row r="4071" spans="12:12" x14ac:dyDescent="0.35">
      <c r="L4071" s="213"/>
    </row>
    <row r="4072" spans="12:12" x14ac:dyDescent="0.35">
      <c r="L4072" s="213"/>
    </row>
    <row r="4073" spans="12:12" x14ac:dyDescent="0.35">
      <c r="L4073" s="213"/>
    </row>
    <row r="4074" spans="12:12" x14ac:dyDescent="0.35">
      <c r="L4074" s="213"/>
    </row>
    <row r="4075" spans="12:12" x14ac:dyDescent="0.35">
      <c r="L4075" s="213"/>
    </row>
    <row r="4076" spans="12:12" x14ac:dyDescent="0.35">
      <c r="L4076" s="213"/>
    </row>
    <row r="4077" spans="12:12" x14ac:dyDescent="0.35">
      <c r="L4077" s="213"/>
    </row>
    <row r="4078" spans="12:12" x14ac:dyDescent="0.35">
      <c r="L4078" s="213"/>
    </row>
    <row r="4079" spans="12:12" x14ac:dyDescent="0.35">
      <c r="L4079" s="213"/>
    </row>
    <row r="4080" spans="12:12" x14ac:dyDescent="0.35">
      <c r="L4080" s="213"/>
    </row>
    <row r="4081" spans="12:12" x14ac:dyDescent="0.35">
      <c r="L4081" s="213"/>
    </row>
    <row r="4082" spans="12:12" x14ac:dyDescent="0.35">
      <c r="L4082" s="213"/>
    </row>
    <row r="4083" spans="12:12" x14ac:dyDescent="0.35">
      <c r="L4083" s="213"/>
    </row>
    <row r="4084" spans="12:12" x14ac:dyDescent="0.35">
      <c r="L4084" s="213"/>
    </row>
    <row r="4085" spans="12:12" x14ac:dyDescent="0.35">
      <c r="L4085" s="213"/>
    </row>
    <row r="4086" spans="12:12" x14ac:dyDescent="0.35">
      <c r="L4086" s="213"/>
    </row>
    <row r="4087" spans="12:12" x14ac:dyDescent="0.35">
      <c r="L4087" s="213"/>
    </row>
    <row r="4088" spans="12:12" x14ac:dyDescent="0.35">
      <c r="L4088" s="213"/>
    </row>
    <row r="4089" spans="12:12" x14ac:dyDescent="0.35">
      <c r="L4089" s="213"/>
    </row>
    <row r="4090" spans="12:12" x14ac:dyDescent="0.35">
      <c r="L4090" s="213"/>
    </row>
    <row r="4091" spans="12:12" x14ac:dyDescent="0.35">
      <c r="L4091" s="213"/>
    </row>
    <row r="4092" spans="12:12" x14ac:dyDescent="0.35">
      <c r="L4092" s="213"/>
    </row>
    <row r="4093" spans="12:12" x14ac:dyDescent="0.35">
      <c r="L4093" s="213"/>
    </row>
    <row r="4094" spans="12:12" x14ac:dyDescent="0.35">
      <c r="L4094" s="213"/>
    </row>
    <row r="4095" spans="12:12" x14ac:dyDescent="0.35">
      <c r="L4095" s="213"/>
    </row>
    <row r="4096" spans="12:12" x14ac:dyDescent="0.35">
      <c r="L4096" s="213"/>
    </row>
    <row r="4097" spans="12:12" x14ac:dyDescent="0.35">
      <c r="L4097" s="213"/>
    </row>
    <row r="4098" spans="12:12" x14ac:dyDescent="0.35">
      <c r="L4098" s="213"/>
    </row>
    <row r="4099" spans="12:12" x14ac:dyDescent="0.35">
      <c r="L4099" s="213"/>
    </row>
    <row r="4100" spans="12:12" x14ac:dyDescent="0.35">
      <c r="L4100" s="213"/>
    </row>
    <row r="4101" spans="12:12" x14ac:dyDescent="0.35">
      <c r="L4101" s="213"/>
    </row>
    <row r="4102" spans="12:12" x14ac:dyDescent="0.35">
      <c r="L4102" s="213"/>
    </row>
    <row r="4103" spans="12:12" x14ac:dyDescent="0.35">
      <c r="L4103" s="213"/>
    </row>
    <row r="4104" spans="12:12" x14ac:dyDescent="0.35">
      <c r="L4104" s="213"/>
    </row>
    <row r="4105" spans="12:12" x14ac:dyDescent="0.35">
      <c r="L4105" s="213"/>
    </row>
    <row r="4106" spans="12:12" x14ac:dyDescent="0.35">
      <c r="L4106" s="213"/>
    </row>
    <row r="4107" spans="12:12" x14ac:dyDescent="0.35">
      <c r="L4107" s="213"/>
    </row>
    <row r="4108" spans="12:12" x14ac:dyDescent="0.35">
      <c r="L4108" s="213"/>
    </row>
    <row r="4109" spans="12:12" x14ac:dyDescent="0.35">
      <c r="L4109" s="213"/>
    </row>
    <row r="4110" spans="12:12" x14ac:dyDescent="0.35">
      <c r="L4110" s="213"/>
    </row>
    <row r="4111" spans="12:12" x14ac:dyDescent="0.35">
      <c r="L4111" s="213"/>
    </row>
    <row r="4112" spans="12:12" x14ac:dyDescent="0.35">
      <c r="L4112" s="213"/>
    </row>
    <row r="4113" spans="12:12" x14ac:dyDescent="0.35">
      <c r="L4113" s="213"/>
    </row>
    <row r="4114" spans="12:12" x14ac:dyDescent="0.35">
      <c r="L4114" s="213"/>
    </row>
    <row r="4115" spans="12:12" x14ac:dyDescent="0.35">
      <c r="L4115" s="213"/>
    </row>
    <row r="4116" spans="12:12" x14ac:dyDescent="0.35">
      <c r="L4116" s="213"/>
    </row>
    <row r="4117" spans="12:12" x14ac:dyDescent="0.35">
      <c r="L4117" s="213"/>
    </row>
    <row r="4118" spans="12:12" x14ac:dyDescent="0.35">
      <c r="L4118" s="213"/>
    </row>
    <row r="4119" spans="12:12" x14ac:dyDescent="0.35">
      <c r="L4119" s="213"/>
    </row>
    <row r="4120" spans="12:12" x14ac:dyDescent="0.35">
      <c r="L4120" s="213"/>
    </row>
    <row r="4121" spans="12:12" x14ac:dyDescent="0.35">
      <c r="L4121" s="213"/>
    </row>
    <row r="4122" spans="12:12" x14ac:dyDescent="0.35">
      <c r="L4122" s="213"/>
    </row>
    <row r="4123" spans="12:12" x14ac:dyDescent="0.35">
      <c r="L4123" s="213"/>
    </row>
    <row r="4124" spans="12:12" x14ac:dyDescent="0.35">
      <c r="L4124" s="213"/>
    </row>
    <row r="4125" spans="12:12" x14ac:dyDescent="0.35">
      <c r="L4125" s="213"/>
    </row>
    <row r="4126" spans="12:12" x14ac:dyDescent="0.35">
      <c r="L4126" s="213"/>
    </row>
    <row r="4127" spans="12:12" x14ac:dyDescent="0.35">
      <c r="L4127" s="213"/>
    </row>
    <row r="4128" spans="12:12" x14ac:dyDescent="0.35">
      <c r="L4128" s="213"/>
    </row>
    <row r="4129" spans="12:12" x14ac:dyDescent="0.35">
      <c r="L4129" s="213"/>
    </row>
    <row r="4130" spans="12:12" x14ac:dyDescent="0.35">
      <c r="L4130" s="213"/>
    </row>
    <row r="4131" spans="12:12" x14ac:dyDescent="0.35">
      <c r="L4131" s="213"/>
    </row>
    <row r="4132" spans="12:12" x14ac:dyDescent="0.35">
      <c r="L4132" s="213"/>
    </row>
    <row r="4133" spans="12:12" x14ac:dyDescent="0.35">
      <c r="L4133" s="213"/>
    </row>
    <row r="4134" spans="12:12" x14ac:dyDescent="0.35">
      <c r="L4134" s="213"/>
    </row>
    <row r="4135" spans="12:12" x14ac:dyDescent="0.35">
      <c r="L4135" s="213"/>
    </row>
    <row r="4136" spans="12:12" x14ac:dyDescent="0.35">
      <c r="L4136" s="213"/>
    </row>
    <row r="4137" spans="12:12" x14ac:dyDescent="0.35">
      <c r="L4137" s="213"/>
    </row>
    <row r="4138" spans="12:12" x14ac:dyDescent="0.35">
      <c r="L4138" s="213"/>
    </row>
    <row r="4139" spans="12:12" x14ac:dyDescent="0.35">
      <c r="L4139" s="213"/>
    </row>
    <row r="4140" spans="12:12" x14ac:dyDescent="0.35">
      <c r="L4140" s="213"/>
    </row>
    <row r="4141" spans="12:12" x14ac:dyDescent="0.35">
      <c r="L4141" s="213"/>
    </row>
    <row r="4142" spans="12:12" x14ac:dyDescent="0.35">
      <c r="L4142" s="213"/>
    </row>
    <row r="4143" spans="12:12" x14ac:dyDescent="0.35">
      <c r="L4143" s="213"/>
    </row>
    <row r="4144" spans="12:12" x14ac:dyDescent="0.35">
      <c r="L4144" s="213"/>
    </row>
    <row r="4145" spans="12:12" x14ac:dyDescent="0.35">
      <c r="L4145" s="213"/>
    </row>
    <row r="4146" spans="12:12" x14ac:dyDescent="0.35">
      <c r="L4146" s="213"/>
    </row>
    <row r="4147" spans="12:12" x14ac:dyDescent="0.35">
      <c r="L4147" s="213"/>
    </row>
    <row r="4148" spans="12:12" x14ac:dyDescent="0.35">
      <c r="L4148" s="213"/>
    </row>
    <row r="4149" spans="12:12" x14ac:dyDescent="0.35">
      <c r="L4149" s="213"/>
    </row>
    <row r="4150" spans="12:12" x14ac:dyDescent="0.35">
      <c r="L4150" s="213"/>
    </row>
    <row r="4151" spans="12:12" x14ac:dyDescent="0.35">
      <c r="L4151" s="213"/>
    </row>
    <row r="4152" spans="12:12" x14ac:dyDescent="0.35">
      <c r="L4152" s="213"/>
    </row>
    <row r="4153" spans="12:12" x14ac:dyDescent="0.35">
      <c r="L4153" s="213"/>
    </row>
    <row r="4154" spans="12:12" x14ac:dyDescent="0.35">
      <c r="L4154" s="213"/>
    </row>
    <row r="4155" spans="12:12" x14ac:dyDescent="0.35">
      <c r="L4155" s="213"/>
    </row>
    <row r="4156" spans="12:12" x14ac:dyDescent="0.35">
      <c r="L4156" s="213"/>
    </row>
    <row r="4157" spans="12:12" x14ac:dyDescent="0.35">
      <c r="L4157" s="213"/>
    </row>
    <row r="4158" spans="12:12" x14ac:dyDescent="0.35">
      <c r="L4158" s="213"/>
    </row>
    <row r="4159" spans="12:12" x14ac:dyDescent="0.35">
      <c r="L4159" s="213"/>
    </row>
    <row r="4160" spans="12:12" x14ac:dyDescent="0.35">
      <c r="L4160" s="213"/>
    </row>
    <row r="4161" spans="12:12" x14ac:dyDescent="0.35">
      <c r="L4161" s="213"/>
    </row>
    <row r="4162" spans="12:12" x14ac:dyDescent="0.35">
      <c r="L4162" s="213"/>
    </row>
    <row r="4163" spans="12:12" x14ac:dyDescent="0.35">
      <c r="L4163" s="213"/>
    </row>
    <row r="4164" spans="12:12" x14ac:dyDescent="0.35">
      <c r="L4164" s="213"/>
    </row>
    <row r="4165" spans="12:12" x14ac:dyDescent="0.35">
      <c r="L4165" s="213"/>
    </row>
    <row r="4166" spans="12:12" x14ac:dyDescent="0.35">
      <c r="L4166" s="213"/>
    </row>
    <row r="4167" spans="12:12" x14ac:dyDescent="0.35">
      <c r="L4167" s="213"/>
    </row>
    <row r="4168" spans="12:12" x14ac:dyDescent="0.35">
      <c r="L4168" s="213"/>
    </row>
    <row r="4169" spans="12:12" x14ac:dyDescent="0.35">
      <c r="L4169" s="213"/>
    </row>
    <row r="4170" spans="12:12" x14ac:dyDescent="0.35">
      <c r="L4170" s="213"/>
    </row>
    <row r="4171" spans="12:12" x14ac:dyDescent="0.35">
      <c r="L4171" s="213"/>
    </row>
    <row r="4172" spans="12:12" x14ac:dyDescent="0.35">
      <c r="L4172" s="213"/>
    </row>
    <row r="4173" spans="12:12" x14ac:dyDescent="0.35">
      <c r="L4173" s="213"/>
    </row>
    <row r="4174" spans="12:12" x14ac:dyDescent="0.35">
      <c r="L4174" s="213"/>
    </row>
    <row r="4175" spans="12:12" x14ac:dyDescent="0.35">
      <c r="L4175" s="213"/>
    </row>
    <row r="4176" spans="12:12" x14ac:dyDescent="0.35">
      <c r="L4176" s="213"/>
    </row>
    <row r="4177" spans="12:12" x14ac:dyDescent="0.35">
      <c r="L4177" s="213"/>
    </row>
    <row r="4178" spans="12:12" x14ac:dyDescent="0.35">
      <c r="L4178" s="213"/>
    </row>
    <row r="4179" spans="12:12" x14ac:dyDescent="0.35">
      <c r="L4179" s="213"/>
    </row>
    <row r="4180" spans="12:12" x14ac:dyDescent="0.35">
      <c r="L4180" s="213"/>
    </row>
    <row r="4181" spans="12:12" x14ac:dyDescent="0.35">
      <c r="L4181" s="213"/>
    </row>
    <row r="4182" spans="12:12" x14ac:dyDescent="0.35">
      <c r="L4182" s="213"/>
    </row>
    <row r="4183" spans="12:12" x14ac:dyDescent="0.35">
      <c r="L4183" s="213"/>
    </row>
    <row r="4184" spans="12:12" x14ac:dyDescent="0.35">
      <c r="L4184" s="213"/>
    </row>
    <row r="4185" spans="12:12" x14ac:dyDescent="0.35">
      <c r="L4185" s="213"/>
    </row>
    <row r="4186" spans="12:12" x14ac:dyDescent="0.35">
      <c r="L4186" s="213"/>
    </row>
    <row r="4187" spans="12:12" x14ac:dyDescent="0.35">
      <c r="L4187" s="213"/>
    </row>
    <row r="4188" spans="12:12" x14ac:dyDescent="0.35">
      <c r="L4188" s="213"/>
    </row>
    <row r="4189" spans="12:12" x14ac:dyDescent="0.35">
      <c r="L4189" s="213"/>
    </row>
    <row r="4190" spans="12:12" x14ac:dyDescent="0.35">
      <c r="L4190" s="213"/>
    </row>
    <row r="4191" spans="12:12" x14ac:dyDescent="0.35">
      <c r="L4191" s="213"/>
    </row>
    <row r="4192" spans="12:12" x14ac:dyDescent="0.35">
      <c r="L4192" s="213"/>
    </row>
    <row r="4193" spans="12:12" x14ac:dyDescent="0.35">
      <c r="L4193" s="213"/>
    </row>
    <row r="4194" spans="12:12" x14ac:dyDescent="0.35">
      <c r="L4194" s="213"/>
    </row>
    <row r="4195" spans="12:12" x14ac:dyDescent="0.35">
      <c r="L4195" s="213"/>
    </row>
    <row r="4196" spans="12:12" x14ac:dyDescent="0.35">
      <c r="L4196" s="213"/>
    </row>
    <row r="4197" spans="12:12" x14ac:dyDescent="0.35">
      <c r="L4197" s="213"/>
    </row>
    <row r="4198" spans="12:12" x14ac:dyDescent="0.35">
      <c r="L4198" s="213"/>
    </row>
    <row r="4199" spans="12:12" x14ac:dyDescent="0.35">
      <c r="L4199" s="213"/>
    </row>
    <row r="4200" spans="12:12" x14ac:dyDescent="0.35">
      <c r="L4200" s="213"/>
    </row>
    <row r="4201" spans="12:12" x14ac:dyDescent="0.35">
      <c r="L4201" s="213"/>
    </row>
    <row r="4202" spans="12:12" x14ac:dyDescent="0.35">
      <c r="L4202" s="213"/>
    </row>
    <row r="4203" spans="12:12" x14ac:dyDescent="0.35">
      <c r="L4203" s="213"/>
    </row>
    <row r="4204" spans="12:12" x14ac:dyDescent="0.35">
      <c r="L4204" s="213"/>
    </row>
    <row r="4205" spans="12:12" x14ac:dyDescent="0.35">
      <c r="L4205" s="213"/>
    </row>
    <row r="4206" spans="12:12" x14ac:dyDescent="0.35">
      <c r="L4206" s="213"/>
    </row>
    <row r="4207" spans="12:12" x14ac:dyDescent="0.35">
      <c r="L4207" s="213"/>
    </row>
    <row r="4208" spans="12:12" x14ac:dyDescent="0.35">
      <c r="L4208" s="213"/>
    </row>
    <row r="4209" spans="12:12" x14ac:dyDescent="0.35">
      <c r="L4209" s="213"/>
    </row>
    <row r="4210" spans="12:12" x14ac:dyDescent="0.35">
      <c r="L4210" s="213"/>
    </row>
    <row r="4211" spans="12:12" x14ac:dyDescent="0.35">
      <c r="L4211" s="213"/>
    </row>
    <row r="4212" spans="12:12" x14ac:dyDescent="0.35">
      <c r="L4212" s="213"/>
    </row>
    <row r="4213" spans="12:12" x14ac:dyDescent="0.35">
      <c r="L4213" s="213"/>
    </row>
    <row r="4214" spans="12:12" x14ac:dyDescent="0.35">
      <c r="L4214" s="213"/>
    </row>
    <row r="4215" spans="12:12" x14ac:dyDescent="0.35">
      <c r="L4215" s="213"/>
    </row>
    <row r="4216" spans="12:12" x14ac:dyDescent="0.35">
      <c r="L4216" s="213"/>
    </row>
    <row r="4217" spans="12:12" x14ac:dyDescent="0.35">
      <c r="L4217" s="213"/>
    </row>
    <row r="4218" spans="12:12" x14ac:dyDescent="0.35">
      <c r="L4218" s="213"/>
    </row>
    <row r="4219" spans="12:12" x14ac:dyDescent="0.35">
      <c r="L4219" s="213"/>
    </row>
    <row r="4220" spans="12:12" x14ac:dyDescent="0.35">
      <c r="L4220" s="213"/>
    </row>
    <row r="4221" spans="12:12" x14ac:dyDescent="0.35">
      <c r="L4221" s="213"/>
    </row>
    <row r="4222" spans="12:12" x14ac:dyDescent="0.35">
      <c r="L4222" s="213"/>
    </row>
    <row r="4223" spans="12:12" x14ac:dyDescent="0.35">
      <c r="L4223" s="213"/>
    </row>
    <row r="4224" spans="12:12" x14ac:dyDescent="0.35">
      <c r="L4224" s="213"/>
    </row>
    <row r="4225" spans="12:12" x14ac:dyDescent="0.35">
      <c r="L4225" s="213"/>
    </row>
    <row r="4226" spans="12:12" x14ac:dyDescent="0.35">
      <c r="L4226" s="213"/>
    </row>
    <row r="4227" spans="12:12" x14ac:dyDescent="0.35">
      <c r="L4227" s="213"/>
    </row>
    <row r="4228" spans="12:12" x14ac:dyDescent="0.35">
      <c r="L4228" s="213"/>
    </row>
    <row r="4229" spans="12:12" x14ac:dyDescent="0.35">
      <c r="L4229" s="213"/>
    </row>
    <row r="4230" spans="12:12" x14ac:dyDescent="0.35">
      <c r="L4230" s="213"/>
    </row>
    <row r="4231" spans="12:12" x14ac:dyDescent="0.35">
      <c r="L4231" s="213"/>
    </row>
    <row r="4232" spans="12:12" x14ac:dyDescent="0.35">
      <c r="L4232" s="213"/>
    </row>
    <row r="4233" spans="12:12" x14ac:dyDescent="0.35">
      <c r="L4233" s="213"/>
    </row>
    <row r="4234" spans="12:12" x14ac:dyDescent="0.35">
      <c r="L4234" s="213"/>
    </row>
    <row r="4235" spans="12:12" x14ac:dyDescent="0.35">
      <c r="L4235" s="213"/>
    </row>
    <row r="4236" spans="12:12" x14ac:dyDescent="0.35">
      <c r="L4236" s="213"/>
    </row>
    <row r="4237" spans="12:12" x14ac:dyDescent="0.35">
      <c r="L4237" s="213"/>
    </row>
    <row r="4238" spans="12:12" x14ac:dyDescent="0.35">
      <c r="L4238" s="213"/>
    </row>
    <row r="4239" spans="12:12" x14ac:dyDescent="0.35">
      <c r="L4239" s="213"/>
    </row>
    <row r="4240" spans="12:12" x14ac:dyDescent="0.35">
      <c r="L4240" s="213"/>
    </row>
    <row r="4241" spans="12:12" x14ac:dyDescent="0.35">
      <c r="L4241" s="213"/>
    </row>
    <row r="4242" spans="12:12" x14ac:dyDescent="0.35">
      <c r="L4242" s="213"/>
    </row>
    <row r="4243" spans="12:12" x14ac:dyDescent="0.35">
      <c r="L4243" s="213"/>
    </row>
    <row r="4244" spans="12:12" x14ac:dyDescent="0.35">
      <c r="L4244" s="213"/>
    </row>
    <row r="4245" spans="12:12" x14ac:dyDescent="0.35">
      <c r="L4245" s="213"/>
    </row>
    <row r="4246" spans="12:12" x14ac:dyDescent="0.35">
      <c r="L4246" s="213"/>
    </row>
    <row r="4247" spans="12:12" x14ac:dyDescent="0.35">
      <c r="L4247" s="213"/>
    </row>
    <row r="4248" spans="12:12" x14ac:dyDescent="0.35">
      <c r="L4248" s="213"/>
    </row>
    <row r="4249" spans="12:12" x14ac:dyDescent="0.35">
      <c r="L4249" s="213"/>
    </row>
    <row r="4250" spans="12:12" x14ac:dyDescent="0.35">
      <c r="L4250" s="213"/>
    </row>
    <row r="4251" spans="12:12" x14ac:dyDescent="0.35">
      <c r="L4251" s="213"/>
    </row>
    <row r="4252" spans="12:12" x14ac:dyDescent="0.35">
      <c r="L4252" s="213"/>
    </row>
    <row r="4253" spans="12:12" x14ac:dyDescent="0.35">
      <c r="L4253" s="213"/>
    </row>
    <row r="4254" spans="12:12" x14ac:dyDescent="0.35">
      <c r="L4254" s="213"/>
    </row>
    <row r="4255" spans="12:12" x14ac:dyDescent="0.35">
      <c r="L4255" s="213"/>
    </row>
    <row r="4256" spans="12:12" x14ac:dyDescent="0.35">
      <c r="L4256" s="213"/>
    </row>
    <row r="4257" spans="12:12" x14ac:dyDescent="0.35">
      <c r="L4257" s="213"/>
    </row>
    <row r="4258" spans="12:12" x14ac:dyDescent="0.35">
      <c r="L4258" s="213"/>
    </row>
    <row r="4259" spans="12:12" x14ac:dyDescent="0.35">
      <c r="L4259" s="213"/>
    </row>
    <row r="4260" spans="12:12" x14ac:dyDescent="0.35">
      <c r="L4260" s="213"/>
    </row>
    <row r="4261" spans="12:12" x14ac:dyDescent="0.35">
      <c r="L4261" s="213"/>
    </row>
    <row r="4262" spans="12:12" x14ac:dyDescent="0.35">
      <c r="L4262" s="213"/>
    </row>
    <row r="4263" spans="12:12" x14ac:dyDescent="0.35">
      <c r="L4263" s="213"/>
    </row>
    <row r="4264" spans="12:12" x14ac:dyDescent="0.35">
      <c r="L4264" s="213"/>
    </row>
    <row r="4265" spans="12:12" x14ac:dyDescent="0.35">
      <c r="L4265" s="213"/>
    </row>
    <row r="4266" spans="12:12" x14ac:dyDescent="0.35">
      <c r="L4266" s="213"/>
    </row>
    <row r="4267" spans="12:12" x14ac:dyDescent="0.35">
      <c r="L4267" s="213"/>
    </row>
    <row r="4268" spans="12:12" x14ac:dyDescent="0.35">
      <c r="L4268" s="213"/>
    </row>
    <row r="4269" spans="12:12" x14ac:dyDescent="0.35">
      <c r="L4269" s="213"/>
    </row>
    <row r="4270" spans="12:12" x14ac:dyDescent="0.35">
      <c r="L4270" s="213"/>
    </row>
    <row r="4271" spans="12:12" x14ac:dyDescent="0.35">
      <c r="L4271" s="213"/>
    </row>
    <row r="4272" spans="12:12" x14ac:dyDescent="0.35">
      <c r="L4272" s="213"/>
    </row>
    <row r="4273" spans="12:12" x14ac:dyDescent="0.35">
      <c r="L4273" s="213"/>
    </row>
    <row r="4274" spans="12:12" x14ac:dyDescent="0.35">
      <c r="L4274" s="213"/>
    </row>
    <row r="4275" spans="12:12" x14ac:dyDescent="0.35">
      <c r="L4275" s="213"/>
    </row>
    <row r="4276" spans="12:12" x14ac:dyDescent="0.35">
      <c r="L4276" s="213"/>
    </row>
    <row r="4277" spans="12:12" x14ac:dyDescent="0.35">
      <c r="L4277" s="213"/>
    </row>
    <row r="4278" spans="12:12" x14ac:dyDescent="0.35">
      <c r="L4278" s="213"/>
    </row>
    <row r="4279" spans="12:12" x14ac:dyDescent="0.35">
      <c r="L4279" s="213"/>
    </row>
    <row r="4280" spans="12:12" x14ac:dyDescent="0.35">
      <c r="L4280" s="213"/>
    </row>
    <row r="4281" spans="12:12" x14ac:dyDescent="0.35">
      <c r="L4281" s="213"/>
    </row>
    <row r="4282" spans="12:12" x14ac:dyDescent="0.35">
      <c r="L4282" s="213"/>
    </row>
    <row r="4283" spans="12:12" x14ac:dyDescent="0.35">
      <c r="L4283" s="213"/>
    </row>
    <row r="4284" spans="12:12" x14ac:dyDescent="0.35">
      <c r="L4284" s="213"/>
    </row>
    <row r="4285" spans="12:12" x14ac:dyDescent="0.35">
      <c r="L4285" s="213"/>
    </row>
    <row r="4286" spans="12:12" x14ac:dyDescent="0.35">
      <c r="L4286" s="213"/>
    </row>
    <row r="4287" spans="12:12" x14ac:dyDescent="0.35">
      <c r="L4287" s="213"/>
    </row>
    <row r="4288" spans="12:12" x14ac:dyDescent="0.35">
      <c r="L4288" s="213"/>
    </row>
    <row r="4289" spans="12:12" x14ac:dyDescent="0.35">
      <c r="L4289" s="213"/>
    </row>
    <row r="4290" spans="12:12" x14ac:dyDescent="0.35">
      <c r="L4290" s="213"/>
    </row>
    <row r="4291" spans="12:12" x14ac:dyDescent="0.35">
      <c r="L4291" s="213"/>
    </row>
    <row r="4292" spans="12:12" x14ac:dyDescent="0.35">
      <c r="L4292" s="213"/>
    </row>
    <row r="4293" spans="12:12" x14ac:dyDescent="0.35">
      <c r="L4293" s="213"/>
    </row>
    <row r="4294" spans="12:12" x14ac:dyDescent="0.35">
      <c r="L4294" s="213"/>
    </row>
    <row r="4295" spans="12:12" x14ac:dyDescent="0.35">
      <c r="L4295" s="213"/>
    </row>
    <row r="4296" spans="12:12" x14ac:dyDescent="0.35">
      <c r="L4296" s="213"/>
    </row>
    <row r="4297" spans="12:12" x14ac:dyDescent="0.35">
      <c r="L4297" s="213"/>
    </row>
    <row r="4298" spans="12:12" x14ac:dyDescent="0.35">
      <c r="L4298" s="213"/>
    </row>
    <row r="4299" spans="12:12" x14ac:dyDescent="0.35">
      <c r="L4299" s="213"/>
    </row>
    <row r="4300" spans="12:12" x14ac:dyDescent="0.35">
      <c r="L4300" s="213"/>
    </row>
    <row r="4301" spans="12:12" x14ac:dyDescent="0.35">
      <c r="L4301" s="213"/>
    </row>
    <row r="4302" spans="12:12" x14ac:dyDescent="0.35">
      <c r="L4302" s="213"/>
    </row>
    <row r="4303" spans="12:12" x14ac:dyDescent="0.35">
      <c r="L4303" s="213"/>
    </row>
    <row r="4304" spans="12:12" x14ac:dyDescent="0.35">
      <c r="L4304" s="213"/>
    </row>
    <row r="4305" spans="12:12" x14ac:dyDescent="0.35">
      <c r="L4305" s="213"/>
    </row>
    <row r="4306" spans="12:12" x14ac:dyDescent="0.35">
      <c r="L4306" s="213"/>
    </row>
    <row r="4307" spans="12:12" x14ac:dyDescent="0.35">
      <c r="L4307" s="213"/>
    </row>
    <row r="4308" spans="12:12" x14ac:dyDescent="0.35">
      <c r="L4308" s="213"/>
    </row>
    <row r="4309" spans="12:12" x14ac:dyDescent="0.35">
      <c r="L4309" s="213"/>
    </row>
    <row r="4310" spans="12:12" x14ac:dyDescent="0.35">
      <c r="L4310" s="213"/>
    </row>
    <row r="4311" spans="12:12" x14ac:dyDescent="0.35">
      <c r="L4311" s="213"/>
    </row>
    <row r="4312" spans="12:12" x14ac:dyDescent="0.35">
      <c r="L4312" s="213"/>
    </row>
    <row r="4313" spans="12:12" x14ac:dyDescent="0.35">
      <c r="L4313" s="213"/>
    </row>
    <row r="4314" spans="12:12" x14ac:dyDescent="0.35">
      <c r="L4314" s="213"/>
    </row>
    <row r="4315" spans="12:12" x14ac:dyDescent="0.35">
      <c r="L4315" s="213"/>
    </row>
    <row r="4316" spans="12:12" x14ac:dyDescent="0.35">
      <c r="L4316" s="213"/>
    </row>
    <row r="4317" spans="12:12" x14ac:dyDescent="0.35">
      <c r="L4317" s="213"/>
    </row>
    <row r="4318" spans="12:12" x14ac:dyDescent="0.35">
      <c r="L4318" s="213"/>
    </row>
    <row r="4319" spans="12:12" x14ac:dyDescent="0.35">
      <c r="L4319" s="213"/>
    </row>
    <row r="4320" spans="12:12" x14ac:dyDescent="0.35">
      <c r="L4320" s="213"/>
    </row>
    <row r="4321" spans="12:12" x14ac:dyDescent="0.35">
      <c r="L4321" s="213"/>
    </row>
    <row r="4322" spans="12:12" x14ac:dyDescent="0.35">
      <c r="L4322" s="213"/>
    </row>
    <row r="4323" spans="12:12" x14ac:dyDescent="0.35">
      <c r="L4323" s="213"/>
    </row>
    <row r="4324" spans="12:12" x14ac:dyDescent="0.35">
      <c r="L4324" s="213"/>
    </row>
    <row r="4325" spans="12:12" x14ac:dyDescent="0.35">
      <c r="L4325" s="213"/>
    </row>
    <row r="4326" spans="12:12" x14ac:dyDescent="0.35">
      <c r="L4326" s="213"/>
    </row>
    <row r="4327" spans="12:12" x14ac:dyDescent="0.35">
      <c r="L4327" s="213"/>
    </row>
    <row r="4328" spans="12:12" x14ac:dyDescent="0.35">
      <c r="L4328" s="213"/>
    </row>
    <row r="4329" spans="12:12" x14ac:dyDescent="0.35">
      <c r="L4329" s="213"/>
    </row>
    <row r="4330" spans="12:12" x14ac:dyDescent="0.35">
      <c r="L4330" s="213"/>
    </row>
    <row r="4331" spans="12:12" x14ac:dyDescent="0.35">
      <c r="L4331" s="213"/>
    </row>
    <row r="4332" spans="12:12" x14ac:dyDescent="0.35">
      <c r="L4332" s="213"/>
    </row>
    <row r="4333" spans="12:12" x14ac:dyDescent="0.35">
      <c r="L4333" s="213"/>
    </row>
    <row r="4334" spans="12:12" x14ac:dyDescent="0.35">
      <c r="L4334" s="213"/>
    </row>
    <row r="4335" spans="12:12" x14ac:dyDescent="0.35">
      <c r="L4335" s="213"/>
    </row>
    <row r="4336" spans="12:12" x14ac:dyDescent="0.35">
      <c r="L4336" s="213"/>
    </row>
    <row r="4337" spans="12:12" x14ac:dyDescent="0.35">
      <c r="L4337" s="213"/>
    </row>
    <row r="4338" spans="12:12" x14ac:dyDescent="0.35">
      <c r="L4338" s="213"/>
    </row>
    <row r="4339" spans="12:12" x14ac:dyDescent="0.35">
      <c r="L4339" s="213"/>
    </row>
    <row r="4340" spans="12:12" x14ac:dyDescent="0.35">
      <c r="L4340" s="213"/>
    </row>
    <row r="4341" spans="12:12" x14ac:dyDescent="0.35">
      <c r="L4341" s="213"/>
    </row>
    <row r="4342" spans="12:12" x14ac:dyDescent="0.35">
      <c r="L4342" s="213"/>
    </row>
    <row r="4343" spans="12:12" x14ac:dyDescent="0.35">
      <c r="L4343" s="213"/>
    </row>
    <row r="4344" spans="12:12" x14ac:dyDescent="0.35">
      <c r="L4344" s="213"/>
    </row>
    <row r="4345" spans="12:12" x14ac:dyDescent="0.35">
      <c r="L4345" s="213"/>
    </row>
    <row r="4346" spans="12:12" x14ac:dyDescent="0.35">
      <c r="L4346" s="213"/>
    </row>
    <row r="4347" spans="12:12" x14ac:dyDescent="0.35">
      <c r="L4347" s="213"/>
    </row>
    <row r="4348" spans="12:12" x14ac:dyDescent="0.35">
      <c r="L4348" s="213"/>
    </row>
    <row r="4349" spans="12:12" x14ac:dyDescent="0.35">
      <c r="L4349" s="213"/>
    </row>
    <row r="4350" spans="12:12" x14ac:dyDescent="0.35">
      <c r="L4350" s="213"/>
    </row>
    <row r="4351" spans="12:12" x14ac:dyDescent="0.35">
      <c r="L4351" s="213"/>
    </row>
    <row r="4352" spans="12:12" x14ac:dyDescent="0.35">
      <c r="L4352" s="213"/>
    </row>
    <row r="4353" spans="12:12" x14ac:dyDescent="0.35">
      <c r="L4353" s="213"/>
    </row>
    <row r="4354" spans="12:12" x14ac:dyDescent="0.35">
      <c r="L4354" s="213"/>
    </row>
    <row r="4355" spans="12:12" x14ac:dyDescent="0.35">
      <c r="L4355" s="213"/>
    </row>
    <row r="4356" spans="12:12" x14ac:dyDescent="0.35">
      <c r="L4356" s="213"/>
    </row>
    <row r="4357" spans="12:12" x14ac:dyDescent="0.35">
      <c r="L4357" s="213"/>
    </row>
    <row r="4358" spans="12:12" x14ac:dyDescent="0.35">
      <c r="L4358" s="213"/>
    </row>
    <row r="4359" spans="12:12" x14ac:dyDescent="0.35">
      <c r="L4359" s="213"/>
    </row>
    <row r="4360" spans="12:12" x14ac:dyDescent="0.35">
      <c r="L4360" s="213"/>
    </row>
    <row r="4361" spans="12:12" x14ac:dyDescent="0.35">
      <c r="L4361" s="213"/>
    </row>
    <row r="4362" spans="12:12" x14ac:dyDescent="0.35">
      <c r="L4362" s="213"/>
    </row>
    <row r="4363" spans="12:12" x14ac:dyDescent="0.35">
      <c r="L4363" s="213"/>
    </row>
    <row r="4364" spans="12:12" x14ac:dyDescent="0.35">
      <c r="L4364" s="213"/>
    </row>
    <row r="4365" spans="12:12" x14ac:dyDescent="0.35">
      <c r="L4365" s="213"/>
    </row>
    <row r="4366" spans="12:12" x14ac:dyDescent="0.35">
      <c r="L4366" s="213"/>
    </row>
    <row r="4367" spans="12:12" x14ac:dyDescent="0.35">
      <c r="L4367" s="213"/>
    </row>
    <row r="4368" spans="12:12" x14ac:dyDescent="0.35">
      <c r="L4368" s="213"/>
    </row>
    <row r="4369" spans="12:12" x14ac:dyDescent="0.35">
      <c r="L4369" s="213"/>
    </row>
    <row r="4370" spans="12:12" x14ac:dyDescent="0.35">
      <c r="L4370" s="213"/>
    </row>
    <row r="4371" spans="12:12" x14ac:dyDescent="0.35">
      <c r="L4371" s="213"/>
    </row>
    <row r="4372" spans="12:12" x14ac:dyDescent="0.35">
      <c r="L4372" s="213"/>
    </row>
    <row r="4373" spans="12:12" x14ac:dyDescent="0.35">
      <c r="L4373" s="213"/>
    </row>
    <row r="4374" spans="12:12" x14ac:dyDescent="0.35">
      <c r="L4374" s="213"/>
    </row>
    <row r="4375" spans="12:12" x14ac:dyDescent="0.35">
      <c r="L4375" s="213"/>
    </row>
    <row r="4376" spans="12:12" x14ac:dyDescent="0.35">
      <c r="L4376" s="213"/>
    </row>
    <row r="4377" spans="12:12" x14ac:dyDescent="0.35">
      <c r="L4377" s="213"/>
    </row>
    <row r="4378" spans="12:12" x14ac:dyDescent="0.35">
      <c r="L4378" s="213"/>
    </row>
    <row r="4379" spans="12:12" x14ac:dyDescent="0.35">
      <c r="L4379" s="213"/>
    </row>
    <row r="4380" spans="12:12" x14ac:dyDescent="0.35">
      <c r="L4380" s="213"/>
    </row>
    <row r="4381" spans="12:12" x14ac:dyDescent="0.35">
      <c r="L4381" s="213"/>
    </row>
    <row r="4382" spans="12:12" x14ac:dyDescent="0.35">
      <c r="L4382" s="213"/>
    </row>
    <row r="4383" spans="12:12" x14ac:dyDescent="0.35">
      <c r="L4383" s="213"/>
    </row>
    <row r="4384" spans="12:12" x14ac:dyDescent="0.35">
      <c r="L4384" s="213"/>
    </row>
    <row r="4385" spans="12:12" x14ac:dyDescent="0.35">
      <c r="L4385" s="213"/>
    </row>
    <row r="4386" spans="12:12" x14ac:dyDescent="0.35">
      <c r="L4386" s="213"/>
    </row>
    <row r="4387" spans="12:12" x14ac:dyDescent="0.35">
      <c r="L4387" s="213"/>
    </row>
    <row r="4388" spans="12:12" x14ac:dyDescent="0.35">
      <c r="L4388" s="213"/>
    </row>
    <row r="4389" spans="12:12" x14ac:dyDescent="0.35">
      <c r="L4389" s="213"/>
    </row>
    <row r="4390" spans="12:12" x14ac:dyDescent="0.35">
      <c r="L4390" s="213"/>
    </row>
    <row r="4391" spans="12:12" x14ac:dyDescent="0.35">
      <c r="L4391" s="213"/>
    </row>
    <row r="4392" spans="12:12" x14ac:dyDescent="0.35">
      <c r="L4392" s="213"/>
    </row>
    <row r="4393" spans="12:12" x14ac:dyDescent="0.35">
      <c r="L4393" s="213"/>
    </row>
    <row r="4394" spans="12:12" x14ac:dyDescent="0.35">
      <c r="L4394" s="213"/>
    </row>
    <row r="4395" spans="12:12" x14ac:dyDescent="0.35">
      <c r="L4395" s="213"/>
    </row>
    <row r="4396" spans="12:12" x14ac:dyDescent="0.35">
      <c r="L4396" s="213"/>
    </row>
    <row r="4397" spans="12:12" x14ac:dyDescent="0.35">
      <c r="L4397" s="213"/>
    </row>
    <row r="4398" spans="12:12" x14ac:dyDescent="0.35">
      <c r="L4398" s="213"/>
    </row>
    <row r="4399" spans="12:12" x14ac:dyDescent="0.35">
      <c r="L4399" s="213"/>
    </row>
    <row r="4400" spans="12:12" x14ac:dyDescent="0.35">
      <c r="L4400" s="213"/>
    </row>
    <row r="4401" spans="12:12" x14ac:dyDescent="0.35">
      <c r="L4401" s="213"/>
    </row>
    <row r="4402" spans="12:12" x14ac:dyDescent="0.35">
      <c r="L4402" s="213"/>
    </row>
    <row r="4403" spans="12:12" x14ac:dyDescent="0.35">
      <c r="L4403" s="213"/>
    </row>
    <row r="4404" spans="12:12" x14ac:dyDescent="0.35">
      <c r="L4404" s="213"/>
    </row>
    <row r="4405" spans="12:12" x14ac:dyDescent="0.35">
      <c r="L4405" s="213"/>
    </row>
    <row r="4406" spans="12:12" x14ac:dyDescent="0.35">
      <c r="L4406" s="213"/>
    </row>
    <row r="4407" spans="12:12" x14ac:dyDescent="0.35">
      <c r="L4407" s="213"/>
    </row>
    <row r="4408" spans="12:12" x14ac:dyDescent="0.35">
      <c r="L4408" s="213"/>
    </row>
    <row r="4409" spans="12:12" x14ac:dyDescent="0.35">
      <c r="L4409" s="213"/>
    </row>
    <row r="4410" spans="12:12" x14ac:dyDescent="0.35">
      <c r="L4410" s="213"/>
    </row>
    <row r="4411" spans="12:12" x14ac:dyDescent="0.35">
      <c r="L4411" s="213"/>
    </row>
    <row r="4412" spans="12:12" x14ac:dyDescent="0.35">
      <c r="L4412" s="213"/>
    </row>
    <row r="4413" spans="12:12" x14ac:dyDescent="0.35">
      <c r="L4413" s="213"/>
    </row>
    <row r="4414" spans="12:12" x14ac:dyDescent="0.35">
      <c r="L4414" s="213"/>
    </row>
    <row r="4415" spans="12:12" x14ac:dyDescent="0.35">
      <c r="L4415" s="213"/>
    </row>
    <row r="4416" spans="12:12" x14ac:dyDescent="0.35">
      <c r="L4416" s="213"/>
    </row>
    <row r="4417" spans="12:12" x14ac:dyDescent="0.35">
      <c r="L4417" s="213"/>
    </row>
    <row r="4418" spans="12:12" x14ac:dyDescent="0.35">
      <c r="L4418" s="213"/>
    </row>
    <row r="4419" spans="12:12" x14ac:dyDescent="0.35">
      <c r="L4419" s="213"/>
    </row>
    <row r="4420" spans="12:12" x14ac:dyDescent="0.35">
      <c r="L4420" s="213"/>
    </row>
    <row r="4421" spans="12:12" x14ac:dyDescent="0.35">
      <c r="L4421" s="213"/>
    </row>
    <row r="4422" spans="12:12" x14ac:dyDescent="0.35">
      <c r="L4422" s="213"/>
    </row>
    <row r="4423" spans="12:12" x14ac:dyDescent="0.35">
      <c r="L4423" s="213"/>
    </row>
    <row r="4424" spans="12:12" x14ac:dyDescent="0.35">
      <c r="L4424" s="213"/>
    </row>
    <row r="4425" spans="12:12" x14ac:dyDescent="0.35">
      <c r="L4425" s="213"/>
    </row>
    <row r="4426" spans="12:12" x14ac:dyDescent="0.35">
      <c r="L4426" s="213"/>
    </row>
    <row r="4427" spans="12:12" x14ac:dyDescent="0.35">
      <c r="L4427" s="213"/>
    </row>
    <row r="4428" spans="12:12" x14ac:dyDescent="0.35">
      <c r="L4428" s="213"/>
    </row>
    <row r="4429" spans="12:12" x14ac:dyDescent="0.35">
      <c r="L4429" s="213"/>
    </row>
    <row r="4430" spans="12:12" x14ac:dyDescent="0.35">
      <c r="L4430" s="213"/>
    </row>
    <row r="4431" spans="12:12" x14ac:dyDescent="0.35">
      <c r="L4431" s="213"/>
    </row>
    <row r="4432" spans="12:12" x14ac:dyDescent="0.35">
      <c r="L4432" s="213"/>
    </row>
    <row r="4433" spans="12:12" x14ac:dyDescent="0.35">
      <c r="L4433" s="213"/>
    </row>
    <row r="4434" spans="12:12" x14ac:dyDescent="0.35">
      <c r="L4434" s="213"/>
    </row>
    <row r="4435" spans="12:12" x14ac:dyDescent="0.35">
      <c r="L4435" s="213"/>
    </row>
    <row r="4436" spans="12:12" x14ac:dyDescent="0.35">
      <c r="L4436" s="213"/>
    </row>
    <row r="4437" spans="12:12" x14ac:dyDescent="0.35">
      <c r="L4437" s="213"/>
    </row>
    <row r="4438" spans="12:12" x14ac:dyDescent="0.35">
      <c r="L4438" s="213"/>
    </row>
    <row r="4439" spans="12:12" x14ac:dyDescent="0.35">
      <c r="L4439" s="213"/>
    </row>
    <row r="4440" spans="12:12" x14ac:dyDescent="0.35">
      <c r="L4440" s="213"/>
    </row>
    <row r="4441" spans="12:12" x14ac:dyDescent="0.35">
      <c r="L4441" s="213"/>
    </row>
    <row r="4442" spans="12:12" x14ac:dyDescent="0.35">
      <c r="L4442" s="213"/>
    </row>
    <row r="4443" spans="12:12" x14ac:dyDescent="0.35">
      <c r="L4443" s="213"/>
    </row>
    <row r="4444" spans="12:12" x14ac:dyDescent="0.35">
      <c r="L4444" s="213"/>
    </row>
    <row r="4445" spans="12:12" x14ac:dyDescent="0.35">
      <c r="L4445" s="213"/>
    </row>
    <row r="4446" spans="12:12" x14ac:dyDescent="0.35">
      <c r="L4446" s="213"/>
    </row>
    <row r="4447" spans="12:12" x14ac:dyDescent="0.35">
      <c r="L4447" s="213"/>
    </row>
    <row r="4448" spans="12:12" x14ac:dyDescent="0.35">
      <c r="L4448" s="213"/>
    </row>
    <row r="4449" spans="12:12" x14ac:dyDescent="0.35">
      <c r="L4449" s="213"/>
    </row>
    <row r="4450" spans="12:12" x14ac:dyDescent="0.35">
      <c r="L4450" s="213"/>
    </row>
    <row r="4451" spans="12:12" x14ac:dyDescent="0.35">
      <c r="L4451" s="213"/>
    </row>
    <row r="4452" spans="12:12" x14ac:dyDescent="0.35">
      <c r="L4452" s="213"/>
    </row>
    <row r="4453" spans="12:12" x14ac:dyDescent="0.35">
      <c r="L4453" s="213"/>
    </row>
    <row r="4454" spans="12:12" x14ac:dyDescent="0.35">
      <c r="L4454" s="213"/>
    </row>
    <row r="4455" spans="12:12" x14ac:dyDescent="0.35">
      <c r="L4455" s="213"/>
    </row>
    <row r="4456" spans="12:12" x14ac:dyDescent="0.35">
      <c r="L4456" s="213"/>
    </row>
    <row r="4457" spans="12:12" x14ac:dyDescent="0.35">
      <c r="L4457" s="213"/>
    </row>
    <row r="4458" spans="12:12" x14ac:dyDescent="0.35">
      <c r="L4458" s="213"/>
    </row>
    <row r="4459" spans="12:12" x14ac:dyDescent="0.35">
      <c r="L4459" s="213"/>
    </row>
    <row r="4460" spans="12:12" x14ac:dyDescent="0.35">
      <c r="L4460" s="213"/>
    </row>
    <row r="4461" spans="12:12" x14ac:dyDescent="0.35">
      <c r="L4461" s="213"/>
    </row>
    <row r="4462" spans="12:12" x14ac:dyDescent="0.35">
      <c r="L4462" s="213"/>
    </row>
    <row r="4463" spans="12:12" x14ac:dyDescent="0.35">
      <c r="L4463" s="213"/>
    </row>
    <row r="4464" spans="12:12" x14ac:dyDescent="0.35">
      <c r="L4464" s="213"/>
    </row>
    <row r="4465" spans="12:12" x14ac:dyDescent="0.35">
      <c r="L4465" s="213"/>
    </row>
    <row r="4466" spans="12:12" x14ac:dyDescent="0.35">
      <c r="L4466" s="213"/>
    </row>
    <row r="4467" spans="12:12" x14ac:dyDescent="0.35">
      <c r="L4467" s="213"/>
    </row>
    <row r="4468" spans="12:12" x14ac:dyDescent="0.35">
      <c r="L4468" s="213"/>
    </row>
    <row r="4469" spans="12:12" x14ac:dyDescent="0.35">
      <c r="L4469" s="213"/>
    </row>
    <row r="4470" spans="12:12" x14ac:dyDescent="0.35">
      <c r="L4470" s="213"/>
    </row>
    <row r="4471" spans="12:12" x14ac:dyDescent="0.35">
      <c r="L4471" s="213"/>
    </row>
    <row r="4472" spans="12:12" x14ac:dyDescent="0.35">
      <c r="L4472" s="213"/>
    </row>
    <row r="4473" spans="12:12" x14ac:dyDescent="0.35">
      <c r="L4473" s="213"/>
    </row>
    <row r="4474" spans="12:12" x14ac:dyDescent="0.35">
      <c r="L4474" s="213"/>
    </row>
    <row r="4475" spans="12:12" x14ac:dyDescent="0.35">
      <c r="L4475" s="213"/>
    </row>
    <row r="4476" spans="12:12" x14ac:dyDescent="0.35">
      <c r="L4476" s="213"/>
    </row>
    <row r="4477" spans="12:12" x14ac:dyDescent="0.35">
      <c r="L4477" s="213"/>
    </row>
    <row r="4478" spans="12:12" x14ac:dyDescent="0.35">
      <c r="L4478" s="213"/>
    </row>
    <row r="4479" spans="12:12" x14ac:dyDescent="0.35">
      <c r="L4479" s="213"/>
    </row>
    <row r="4480" spans="12:12" x14ac:dyDescent="0.35">
      <c r="L4480" s="213"/>
    </row>
    <row r="4481" spans="12:12" x14ac:dyDescent="0.35">
      <c r="L4481" s="213"/>
    </row>
    <row r="4482" spans="12:12" x14ac:dyDescent="0.35">
      <c r="L4482" s="213"/>
    </row>
    <row r="4483" spans="12:12" x14ac:dyDescent="0.35">
      <c r="L4483" s="213"/>
    </row>
    <row r="4484" spans="12:12" x14ac:dyDescent="0.35">
      <c r="L4484" s="213"/>
    </row>
    <row r="4485" spans="12:12" x14ac:dyDescent="0.35">
      <c r="L4485" s="213"/>
    </row>
    <row r="4486" spans="12:12" x14ac:dyDescent="0.35">
      <c r="L4486" s="213"/>
    </row>
    <row r="4487" spans="12:12" x14ac:dyDescent="0.35">
      <c r="L4487" s="213"/>
    </row>
    <row r="4488" spans="12:12" x14ac:dyDescent="0.35">
      <c r="L4488" s="213"/>
    </row>
    <row r="4489" spans="12:12" x14ac:dyDescent="0.35">
      <c r="L4489" s="213"/>
    </row>
    <row r="4490" spans="12:12" x14ac:dyDescent="0.35">
      <c r="L4490" s="213"/>
    </row>
    <row r="4491" spans="12:12" x14ac:dyDescent="0.35">
      <c r="L4491" s="213"/>
    </row>
    <row r="4492" spans="12:12" x14ac:dyDescent="0.35">
      <c r="L4492" s="213"/>
    </row>
    <row r="4493" spans="12:12" x14ac:dyDescent="0.35">
      <c r="L4493" s="213"/>
    </row>
    <row r="4494" spans="12:12" x14ac:dyDescent="0.35">
      <c r="L4494" s="213"/>
    </row>
    <row r="4495" spans="12:12" x14ac:dyDescent="0.35">
      <c r="L4495" s="213"/>
    </row>
    <row r="4496" spans="12:12" x14ac:dyDescent="0.35">
      <c r="L4496" s="213"/>
    </row>
    <row r="4497" spans="12:12" x14ac:dyDescent="0.35">
      <c r="L4497" s="213"/>
    </row>
    <row r="4498" spans="12:12" x14ac:dyDescent="0.35">
      <c r="L4498" s="213"/>
    </row>
    <row r="4499" spans="12:12" x14ac:dyDescent="0.35">
      <c r="L4499" s="213"/>
    </row>
    <row r="4500" spans="12:12" x14ac:dyDescent="0.35">
      <c r="L4500" s="213"/>
    </row>
    <row r="4501" spans="12:12" x14ac:dyDescent="0.35">
      <c r="L4501" s="213"/>
    </row>
    <row r="4502" spans="12:12" x14ac:dyDescent="0.35">
      <c r="L4502" s="213"/>
    </row>
    <row r="4503" spans="12:12" x14ac:dyDescent="0.35">
      <c r="L4503" s="213"/>
    </row>
    <row r="4504" spans="12:12" x14ac:dyDescent="0.35">
      <c r="L4504" s="213"/>
    </row>
    <row r="4505" spans="12:12" x14ac:dyDescent="0.35">
      <c r="L4505" s="213"/>
    </row>
    <row r="4506" spans="12:12" x14ac:dyDescent="0.35">
      <c r="L4506" s="213"/>
    </row>
    <row r="4507" spans="12:12" x14ac:dyDescent="0.35">
      <c r="L4507" s="213"/>
    </row>
    <row r="4508" spans="12:12" x14ac:dyDescent="0.35">
      <c r="L4508" s="213"/>
    </row>
    <row r="4509" spans="12:12" x14ac:dyDescent="0.35">
      <c r="L4509" s="213"/>
    </row>
    <row r="4510" spans="12:12" x14ac:dyDescent="0.35">
      <c r="L4510" s="213"/>
    </row>
    <row r="4511" spans="12:12" x14ac:dyDescent="0.35">
      <c r="L4511" s="213"/>
    </row>
    <row r="4512" spans="12:12" x14ac:dyDescent="0.35">
      <c r="L4512" s="213"/>
    </row>
    <row r="4513" spans="12:12" x14ac:dyDescent="0.35">
      <c r="L4513" s="213"/>
    </row>
    <row r="4514" spans="12:12" x14ac:dyDescent="0.35">
      <c r="L4514" s="213"/>
    </row>
    <row r="4515" spans="12:12" x14ac:dyDescent="0.35">
      <c r="L4515" s="213"/>
    </row>
    <row r="4516" spans="12:12" x14ac:dyDescent="0.35">
      <c r="L4516" s="213"/>
    </row>
    <row r="4517" spans="12:12" x14ac:dyDescent="0.35">
      <c r="L4517" s="213"/>
    </row>
    <row r="4518" spans="12:12" x14ac:dyDescent="0.35">
      <c r="L4518" s="213"/>
    </row>
    <row r="4519" spans="12:12" x14ac:dyDescent="0.35">
      <c r="L4519" s="213"/>
    </row>
    <row r="4520" spans="12:12" x14ac:dyDescent="0.35">
      <c r="L4520" s="213"/>
    </row>
    <row r="4521" spans="12:12" x14ac:dyDescent="0.35">
      <c r="L4521" s="213"/>
    </row>
    <row r="4522" spans="12:12" x14ac:dyDescent="0.35">
      <c r="L4522" s="213"/>
    </row>
    <row r="4523" spans="12:12" x14ac:dyDescent="0.35">
      <c r="L4523" s="213"/>
    </row>
    <row r="4524" spans="12:12" x14ac:dyDescent="0.35">
      <c r="L4524" s="213"/>
    </row>
    <row r="4525" spans="12:12" x14ac:dyDescent="0.35">
      <c r="L4525" s="213"/>
    </row>
    <row r="4526" spans="12:12" x14ac:dyDescent="0.35">
      <c r="L4526" s="213"/>
    </row>
    <row r="4527" spans="12:12" x14ac:dyDescent="0.35">
      <c r="L4527" s="213"/>
    </row>
    <row r="4528" spans="12:12" x14ac:dyDescent="0.35">
      <c r="L4528" s="213"/>
    </row>
    <row r="4529" spans="12:12" x14ac:dyDescent="0.35">
      <c r="L4529" s="213"/>
    </row>
    <row r="4530" spans="12:12" x14ac:dyDescent="0.35">
      <c r="L4530" s="213"/>
    </row>
    <row r="4531" spans="12:12" x14ac:dyDescent="0.35">
      <c r="L4531" s="213"/>
    </row>
    <row r="4532" spans="12:12" x14ac:dyDescent="0.35">
      <c r="L4532" s="213"/>
    </row>
    <row r="4533" spans="12:12" x14ac:dyDescent="0.35">
      <c r="L4533" s="213"/>
    </row>
    <row r="4534" spans="12:12" x14ac:dyDescent="0.35">
      <c r="L4534" s="213"/>
    </row>
    <row r="4535" spans="12:12" x14ac:dyDescent="0.35">
      <c r="L4535" s="213"/>
    </row>
    <row r="4536" spans="12:12" x14ac:dyDescent="0.35">
      <c r="L4536" s="213"/>
    </row>
    <row r="4537" spans="12:12" x14ac:dyDescent="0.35">
      <c r="L4537" s="213"/>
    </row>
    <row r="4538" spans="12:12" x14ac:dyDescent="0.35">
      <c r="L4538" s="213"/>
    </row>
    <row r="4539" spans="12:12" x14ac:dyDescent="0.35">
      <c r="L4539" s="213"/>
    </row>
    <row r="4540" spans="12:12" x14ac:dyDescent="0.35">
      <c r="L4540" s="213"/>
    </row>
    <row r="4541" spans="12:12" x14ac:dyDescent="0.35">
      <c r="L4541" s="213"/>
    </row>
    <row r="4542" spans="12:12" x14ac:dyDescent="0.35">
      <c r="L4542" s="213"/>
    </row>
    <row r="4543" spans="12:12" x14ac:dyDescent="0.35">
      <c r="L4543" s="213"/>
    </row>
    <row r="4544" spans="12:12" x14ac:dyDescent="0.35">
      <c r="L4544" s="213"/>
    </row>
    <row r="4545" spans="12:12" x14ac:dyDescent="0.35">
      <c r="L4545" s="213"/>
    </row>
    <row r="4546" spans="12:12" x14ac:dyDescent="0.35">
      <c r="L4546" s="213"/>
    </row>
    <row r="4547" spans="12:12" x14ac:dyDescent="0.35">
      <c r="L4547" s="213"/>
    </row>
    <row r="4548" spans="12:12" x14ac:dyDescent="0.35">
      <c r="L4548" s="213"/>
    </row>
    <row r="4549" spans="12:12" x14ac:dyDescent="0.35">
      <c r="L4549" s="213"/>
    </row>
    <row r="4550" spans="12:12" x14ac:dyDescent="0.35">
      <c r="L4550" s="213"/>
    </row>
    <row r="4551" spans="12:12" x14ac:dyDescent="0.35">
      <c r="L4551" s="213"/>
    </row>
    <row r="4552" spans="12:12" x14ac:dyDescent="0.35">
      <c r="L4552" s="213"/>
    </row>
    <row r="4553" spans="12:12" x14ac:dyDescent="0.35">
      <c r="L4553" s="213"/>
    </row>
    <row r="4554" spans="12:12" x14ac:dyDescent="0.35">
      <c r="L4554" s="213"/>
    </row>
    <row r="4555" spans="12:12" x14ac:dyDescent="0.35">
      <c r="L4555" s="213"/>
    </row>
    <row r="4556" spans="12:12" x14ac:dyDescent="0.35">
      <c r="L4556" s="213"/>
    </row>
    <row r="4557" spans="12:12" x14ac:dyDescent="0.35">
      <c r="L4557" s="213"/>
    </row>
    <row r="4558" spans="12:12" x14ac:dyDescent="0.35">
      <c r="L4558" s="213"/>
    </row>
    <row r="4559" spans="12:12" x14ac:dyDescent="0.35">
      <c r="L4559" s="213"/>
    </row>
    <row r="4560" spans="12:12" x14ac:dyDescent="0.35">
      <c r="L4560" s="213"/>
    </row>
    <row r="4561" spans="12:12" x14ac:dyDescent="0.35">
      <c r="L4561" s="213"/>
    </row>
    <row r="4562" spans="12:12" x14ac:dyDescent="0.35">
      <c r="L4562" s="213"/>
    </row>
    <row r="4563" spans="12:12" x14ac:dyDescent="0.35">
      <c r="L4563" s="213"/>
    </row>
    <row r="4564" spans="12:12" x14ac:dyDescent="0.35">
      <c r="L4564" s="213"/>
    </row>
    <row r="4565" spans="12:12" x14ac:dyDescent="0.35">
      <c r="L4565" s="213"/>
    </row>
    <row r="4566" spans="12:12" x14ac:dyDescent="0.35">
      <c r="L4566" s="213"/>
    </row>
    <row r="4567" spans="12:12" x14ac:dyDescent="0.35">
      <c r="L4567" s="213"/>
    </row>
    <row r="4568" spans="12:12" x14ac:dyDescent="0.35">
      <c r="L4568" s="213"/>
    </row>
    <row r="4569" spans="12:12" x14ac:dyDescent="0.35">
      <c r="L4569" s="213"/>
    </row>
    <row r="4570" spans="12:12" x14ac:dyDescent="0.35">
      <c r="L4570" s="213"/>
    </row>
    <row r="4571" spans="12:12" x14ac:dyDescent="0.35">
      <c r="L4571" s="213"/>
    </row>
    <row r="4572" spans="12:12" x14ac:dyDescent="0.35">
      <c r="L4572" s="213"/>
    </row>
    <row r="4573" spans="12:12" x14ac:dyDescent="0.35">
      <c r="L4573" s="213"/>
    </row>
    <row r="4574" spans="12:12" x14ac:dyDescent="0.35">
      <c r="L4574" s="213"/>
    </row>
    <row r="4575" spans="12:12" x14ac:dyDescent="0.35">
      <c r="L4575" s="213"/>
    </row>
    <row r="4576" spans="12:12" x14ac:dyDescent="0.35">
      <c r="L4576" s="213"/>
    </row>
    <row r="4577" spans="12:12" x14ac:dyDescent="0.35">
      <c r="L4577" s="213"/>
    </row>
    <row r="4578" spans="12:12" x14ac:dyDescent="0.35">
      <c r="L4578" s="213"/>
    </row>
    <row r="4579" spans="12:12" x14ac:dyDescent="0.35">
      <c r="L4579" s="213"/>
    </row>
    <row r="4580" spans="12:12" x14ac:dyDescent="0.35">
      <c r="L4580" s="213"/>
    </row>
    <row r="4581" spans="12:12" x14ac:dyDescent="0.35">
      <c r="L4581" s="213"/>
    </row>
    <row r="4582" spans="12:12" x14ac:dyDescent="0.35">
      <c r="L4582" s="213"/>
    </row>
    <row r="4583" spans="12:12" x14ac:dyDescent="0.35">
      <c r="L4583" s="213"/>
    </row>
    <row r="4584" spans="12:12" x14ac:dyDescent="0.35">
      <c r="L4584" s="213"/>
    </row>
    <row r="4585" spans="12:12" x14ac:dyDescent="0.35">
      <c r="L4585" s="213"/>
    </row>
    <row r="4586" spans="12:12" x14ac:dyDescent="0.35">
      <c r="L4586" s="213"/>
    </row>
    <row r="4587" spans="12:12" x14ac:dyDescent="0.35">
      <c r="L4587" s="213"/>
    </row>
    <row r="4588" spans="12:12" x14ac:dyDescent="0.35">
      <c r="L4588" s="213"/>
    </row>
    <row r="4589" spans="12:12" x14ac:dyDescent="0.35">
      <c r="L4589" s="213"/>
    </row>
    <row r="4590" spans="12:12" x14ac:dyDescent="0.35">
      <c r="L4590" s="213"/>
    </row>
    <row r="4591" spans="12:12" x14ac:dyDescent="0.35">
      <c r="L4591" s="213"/>
    </row>
    <row r="4592" spans="12:12" x14ac:dyDescent="0.35">
      <c r="L4592" s="213"/>
    </row>
    <row r="4593" spans="12:12" x14ac:dyDescent="0.35">
      <c r="L4593" s="213"/>
    </row>
    <row r="4594" spans="12:12" x14ac:dyDescent="0.35">
      <c r="L4594" s="213"/>
    </row>
    <row r="4595" spans="12:12" x14ac:dyDescent="0.35">
      <c r="L4595" s="213"/>
    </row>
    <row r="4596" spans="12:12" x14ac:dyDescent="0.35">
      <c r="L4596" s="213"/>
    </row>
    <row r="4597" spans="12:12" x14ac:dyDescent="0.35">
      <c r="L4597" s="213"/>
    </row>
    <row r="4598" spans="12:12" x14ac:dyDescent="0.35">
      <c r="L4598" s="213"/>
    </row>
    <row r="4599" spans="12:12" x14ac:dyDescent="0.35">
      <c r="L4599" s="213"/>
    </row>
    <row r="4600" spans="12:12" x14ac:dyDescent="0.35">
      <c r="L4600" s="213"/>
    </row>
    <row r="4601" spans="12:12" x14ac:dyDescent="0.35">
      <c r="L4601" s="213"/>
    </row>
    <row r="4602" spans="12:12" x14ac:dyDescent="0.35">
      <c r="L4602" s="213"/>
    </row>
    <row r="4603" spans="12:12" x14ac:dyDescent="0.35">
      <c r="L4603" s="213"/>
    </row>
    <row r="4604" spans="12:12" x14ac:dyDescent="0.35">
      <c r="L4604" s="213"/>
    </row>
    <row r="4605" spans="12:12" x14ac:dyDescent="0.35">
      <c r="L4605" s="213"/>
    </row>
    <row r="4606" spans="12:12" x14ac:dyDescent="0.35">
      <c r="L4606" s="213"/>
    </row>
    <row r="4607" spans="12:12" x14ac:dyDescent="0.35">
      <c r="L4607" s="213"/>
    </row>
    <row r="4608" spans="12:12" x14ac:dyDescent="0.35">
      <c r="L4608" s="213"/>
    </row>
    <row r="4609" spans="12:12" x14ac:dyDescent="0.35">
      <c r="L4609" s="213"/>
    </row>
    <row r="4610" spans="12:12" x14ac:dyDescent="0.35">
      <c r="L4610" s="213"/>
    </row>
    <row r="4611" spans="12:12" x14ac:dyDescent="0.35">
      <c r="L4611" s="213"/>
    </row>
    <row r="4612" spans="12:12" x14ac:dyDescent="0.35">
      <c r="L4612" s="213"/>
    </row>
    <row r="4613" spans="12:12" x14ac:dyDescent="0.35">
      <c r="L4613" s="213"/>
    </row>
    <row r="4614" spans="12:12" x14ac:dyDescent="0.35">
      <c r="L4614" s="213"/>
    </row>
    <row r="4615" spans="12:12" x14ac:dyDescent="0.35">
      <c r="L4615" s="213"/>
    </row>
    <row r="4616" spans="12:12" x14ac:dyDescent="0.35">
      <c r="L4616" s="213"/>
    </row>
    <row r="4617" spans="12:12" x14ac:dyDescent="0.35">
      <c r="L4617" s="213"/>
    </row>
    <row r="4618" spans="12:12" x14ac:dyDescent="0.35">
      <c r="L4618" s="213"/>
    </row>
    <row r="4619" spans="12:12" x14ac:dyDescent="0.35">
      <c r="L4619" s="213"/>
    </row>
    <row r="4620" spans="12:12" x14ac:dyDescent="0.35">
      <c r="L4620" s="213"/>
    </row>
    <row r="4621" spans="12:12" x14ac:dyDescent="0.35">
      <c r="L4621" s="213"/>
    </row>
    <row r="4622" spans="12:12" x14ac:dyDescent="0.35">
      <c r="L4622" s="213"/>
    </row>
    <row r="4623" spans="12:12" x14ac:dyDescent="0.35">
      <c r="L4623" s="213"/>
    </row>
    <row r="4624" spans="12:12" x14ac:dyDescent="0.35">
      <c r="L4624" s="213"/>
    </row>
    <row r="4625" spans="12:12" x14ac:dyDescent="0.35">
      <c r="L4625" s="213"/>
    </row>
    <row r="4626" spans="12:12" x14ac:dyDescent="0.35">
      <c r="L4626" s="213"/>
    </row>
    <row r="4627" spans="12:12" x14ac:dyDescent="0.35">
      <c r="L4627" s="213"/>
    </row>
    <row r="4628" spans="12:12" x14ac:dyDescent="0.35">
      <c r="L4628" s="213"/>
    </row>
    <row r="4629" spans="12:12" x14ac:dyDescent="0.35">
      <c r="L4629" s="213"/>
    </row>
    <row r="4630" spans="12:12" x14ac:dyDescent="0.35">
      <c r="L4630" s="213"/>
    </row>
    <row r="4631" spans="12:12" x14ac:dyDescent="0.35">
      <c r="L4631" s="213"/>
    </row>
    <row r="4632" spans="12:12" x14ac:dyDescent="0.35">
      <c r="L4632" s="213"/>
    </row>
    <row r="4633" spans="12:12" x14ac:dyDescent="0.35">
      <c r="L4633" s="213"/>
    </row>
    <row r="4634" spans="12:12" x14ac:dyDescent="0.35">
      <c r="L4634" s="213"/>
    </row>
    <row r="4635" spans="12:12" x14ac:dyDescent="0.35">
      <c r="L4635" s="213"/>
    </row>
    <row r="4636" spans="12:12" x14ac:dyDescent="0.35">
      <c r="L4636" s="213"/>
    </row>
    <row r="4637" spans="12:12" x14ac:dyDescent="0.35">
      <c r="L4637" s="213"/>
    </row>
    <row r="4638" spans="12:12" x14ac:dyDescent="0.35">
      <c r="L4638" s="213"/>
    </row>
    <row r="4639" spans="12:12" x14ac:dyDescent="0.35">
      <c r="L4639" s="213"/>
    </row>
    <row r="4640" spans="12:12" x14ac:dyDescent="0.35">
      <c r="L4640" s="213"/>
    </row>
    <row r="4641" spans="12:12" x14ac:dyDescent="0.35">
      <c r="L4641" s="213"/>
    </row>
    <row r="4642" spans="12:12" x14ac:dyDescent="0.35">
      <c r="L4642" s="213"/>
    </row>
    <row r="4643" spans="12:12" x14ac:dyDescent="0.35">
      <c r="L4643" s="213"/>
    </row>
    <row r="4644" spans="12:12" x14ac:dyDescent="0.35">
      <c r="L4644" s="213"/>
    </row>
    <row r="4645" spans="12:12" x14ac:dyDescent="0.35">
      <c r="L4645" s="213"/>
    </row>
    <row r="4646" spans="12:12" x14ac:dyDescent="0.35">
      <c r="L4646" s="213"/>
    </row>
    <row r="4647" spans="12:12" x14ac:dyDescent="0.35">
      <c r="L4647" s="213"/>
    </row>
    <row r="4648" spans="12:12" x14ac:dyDescent="0.35">
      <c r="L4648" s="213"/>
    </row>
    <row r="4649" spans="12:12" x14ac:dyDescent="0.35">
      <c r="L4649" s="213"/>
    </row>
    <row r="4650" spans="12:12" x14ac:dyDescent="0.35">
      <c r="L4650" s="213"/>
    </row>
    <row r="4651" spans="12:12" x14ac:dyDescent="0.35">
      <c r="L4651" s="213"/>
    </row>
    <row r="4652" spans="12:12" x14ac:dyDescent="0.35">
      <c r="L4652" s="213"/>
    </row>
    <row r="4653" spans="12:12" x14ac:dyDescent="0.35">
      <c r="L4653" s="213"/>
    </row>
    <row r="4654" spans="12:12" x14ac:dyDescent="0.35">
      <c r="L4654" s="213"/>
    </row>
    <row r="4655" spans="12:12" x14ac:dyDescent="0.35">
      <c r="L4655" s="213"/>
    </row>
    <row r="4656" spans="12:12" x14ac:dyDescent="0.35">
      <c r="L4656" s="213"/>
    </row>
    <row r="4657" spans="12:12" x14ac:dyDescent="0.35">
      <c r="L4657" s="213"/>
    </row>
    <row r="4658" spans="12:12" x14ac:dyDescent="0.35">
      <c r="L4658" s="213"/>
    </row>
    <row r="4659" spans="12:12" x14ac:dyDescent="0.35">
      <c r="L4659" s="213"/>
    </row>
    <row r="4660" spans="12:12" x14ac:dyDescent="0.35">
      <c r="L4660" s="213"/>
    </row>
    <row r="4661" spans="12:12" x14ac:dyDescent="0.35">
      <c r="L4661" s="213"/>
    </row>
    <row r="4662" spans="12:12" x14ac:dyDescent="0.35">
      <c r="L4662" s="213"/>
    </row>
    <row r="4663" spans="12:12" x14ac:dyDescent="0.35">
      <c r="L4663" s="213"/>
    </row>
    <row r="4664" spans="12:12" x14ac:dyDescent="0.35">
      <c r="L4664" s="213"/>
    </row>
    <row r="4665" spans="12:12" x14ac:dyDescent="0.35">
      <c r="L4665" s="213"/>
    </row>
    <row r="4666" spans="12:12" x14ac:dyDescent="0.35">
      <c r="L4666" s="213"/>
    </row>
    <row r="4667" spans="12:12" x14ac:dyDescent="0.35">
      <c r="L4667" s="213"/>
    </row>
    <row r="4668" spans="12:12" x14ac:dyDescent="0.35">
      <c r="L4668" s="213"/>
    </row>
    <row r="4669" spans="12:12" x14ac:dyDescent="0.35">
      <c r="L4669" s="213"/>
    </row>
    <row r="4670" spans="12:12" x14ac:dyDescent="0.35">
      <c r="L4670" s="213"/>
    </row>
    <row r="4671" spans="12:12" x14ac:dyDescent="0.35">
      <c r="L4671" s="213"/>
    </row>
    <row r="4672" spans="12:12" x14ac:dyDescent="0.35">
      <c r="L4672" s="213"/>
    </row>
    <row r="4673" spans="12:12" x14ac:dyDescent="0.35">
      <c r="L4673" s="213"/>
    </row>
    <row r="4674" spans="12:12" x14ac:dyDescent="0.35">
      <c r="L4674" s="213"/>
    </row>
    <row r="4675" spans="12:12" x14ac:dyDescent="0.35">
      <c r="L4675" s="213"/>
    </row>
    <row r="4676" spans="12:12" x14ac:dyDescent="0.35">
      <c r="L4676" s="213"/>
    </row>
    <row r="4677" spans="12:12" x14ac:dyDescent="0.35">
      <c r="L4677" s="213"/>
    </row>
    <row r="4678" spans="12:12" x14ac:dyDescent="0.35">
      <c r="L4678" s="213"/>
    </row>
    <row r="4679" spans="12:12" x14ac:dyDescent="0.35">
      <c r="L4679" s="213"/>
    </row>
    <row r="4680" spans="12:12" x14ac:dyDescent="0.35">
      <c r="L4680" s="213"/>
    </row>
    <row r="4681" spans="12:12" x14ac:dyDescent="0.35">
      <c r="L4681" s="213"/>
    </row>
    <row r="4682" spans="12:12" x14ac:dyDescent="0.35">
      <c r="L4682" s="213"/>
    </row>
    <row r="4683" spans="12:12" x14ac:dyDescent="0.35">
      <c r="L4683" s="213"/>
    </row>
    <row r="4684" spans="12:12" x14ac:dyDescent="0.35">
      <c r="L4684" s="213"/>
    </row>
    <row r="4685" spans="12:12" x14ac:dyDescent="0.35">
      <c r="L4685" s="213"/>
    </row>
    <row r="4686" spans="12:12" x14ac:dyDescent="0.35">
      <c r="L4686" s="213"/>
    </row>
    <row r="4687" spans="12:12" x14ac:dyDescent="0.35">
      <c r="L4687" s="213"/>
    </row>
    <row r="4688" spans="12:12" x14ac:dyDescent="0.35">
      <c r="L4688" s="213"/>
    </row>
    <row r="4689" spans="12:12" x14ac:dyDescent="0.35">
      <c r="L4689" s="213"/>
    </row>
    <row r="4690" spans="12:12" x14ac:dyDescent="0.35">
      <c r="L4690" s="213"/>
    </row>
    <row r="4691" spans="12:12" x14ac:dyDescent="0.35">
      <c r="L4691" s="213"/>
    </row>
    <row r="4692" spans="12:12" x14ac:dyDescent="0.35">
      <c r="L4692" s="213"/>
    </row>
    <row r="4693" spans="12:12" x14ac:dyDescent="0.35">
      <c r="L4693" s="213"/>
    </row>
    <row r="4694" spans="12:12" x14ac:dyDescent="0.35">
      <c r="L4694" s="213"/>
    </row>
    <row r="4695" spans="12:12" x14ac:dyDescent="0.35">
      <c r="L4695" s="213"/>
    </row>
    <row r="4696" spans="12:12" x14ac:dyDescent="0.35">
      <c r="L4696" s="213"/>
    </row>
    <row r="4697" spans="12:12" x14ac:dyDescent="0.35">
      <c r="L4697" s="213"/>
    </row>
    <row r="4698" spans="12:12" x14ac:dyDescent="0.35">
      <c r="L4698" s="213"/>
    </row>
    <row r="4699" spans="12:12" x14ac:dyDescent="0.35">
      <c r="L4699" s="213"/>
    </row>
    <row r="4700" spans="12:12" x14ac:dyDescent="0.35">
      <c r="L4700" s="213"/>
    </row>
    <row r="4701" spans="12:12" x14ac:dyDescent="0.35">
      <c r="L4701" s="213"/>
    </row>
    <row r="4702" spans="12:12" x14ac:dyDescent="0.35">
      <c r="L4702" s="213"/>
    </row>
    <row r="4703" spans="12:12" x14ac:dyDescent="0.35">
      <c r="L4703" s="213"/>
    </row>
    <row r="4704" spans="12:12" x14ac:dyDescent="0.35">
      <c r="L4704" s="213"/>
    </row>
    <row r="4705" spans="12:12" x14ac:dyDescent="0.35">
      <c r="L4705" s="213"/>
    </row>
    <row r="4706" spans="12:12" x14ac:dyDescent="0.35">
      <c r="L4706" s="213"/>
    </row>
    <row r="4707" spans="12:12" x14ac:dyDescent="0.35">
      <c r="L4707" s="213"/>
    </row>
    <row r="4708" spans="12:12" x14ac:dyDescent="0.35">
      <c r="L4708" s="213"/>
    </row>
    <row r="4709" spans="12:12" x14ac:dyDescent="0.35">
      <c r="L4709" s="213"/>
    </row>
    <row r="4710" spans="12:12" x14ac:dyDescent="0.35">
      <c r="L4710" s="213"/>
    </row>
    <row r="4711" spans="12:12" x14ac:dyDescent="0.35">
      <c r="L4711" s="213"/>
    </row>
    <row r="4712" spans="12:12" x14ac:dyDescent="0.35">
      <c r="L4712" s="213"/>
    </row>
    <row r="4713" spans="12:12" x14ac:dyDescent="0.35">
      <c r="L4713" s="213"/>
    </row>
    <row r="4714" spans="12:12" x14ac:dyDescent="0.35">
      <c r="L4714" s="213"/>
    </row>
    <row r="4715" spans="12:12" x14ac:dyDescent="0.35">
      <c r="L4715" s="213"/>
    </row>
    <row r="4716" spans="12:12" x14ac:dyDescent="0.35">
      <c r="L4716" s="213"/>
    </row>
    <row r="4717" spans="12:12" x14ac:dyDescent="0.35">
      <c r="L4717" s="213"/>
    </row>
    <row r="4718" spans="12:12" x14ac:dyDescent="0.35">
      <c r="L4718" s="213"/>
    </row>
    <row r="4719" spans="12:12" x14ac:dyDescent="0.35">
      <c r="L4719" s="213"/>
    </row>
    <row r="4720" spans="12:12" x14ac:dyDescent="0.35">
      <c r="L4720" s="213"/>
    </row>
    <row r="4721" spans="12:12" x14ac:dyDescent="0.35">
      <c r="L4721" s="213"/>
    </row>
    <row r="4722" spans="12:12" x14ac:dyDescent="0.35">
      <c r="L4722" s="213"/>
    </row>
    <row r="4723" spans="12:12" x14ac:dyDescent="0.35">
      <c r="L4723" s="213"/>
    </row>
    <row r="4724" spans="12:12" x14ac:dyDescent="0.35">
      <c r="L4724" s="213"/>
    </row>
    <row r="4725" spans="12:12" x14ac:dyDescent="0.35">
      <c r="L4725" s="213"/>
    </row>
    <row r="4726" spans="12:12" x14ac:dyDescent="0.35">
      <c r="L4726" s="213"/>
    </row>
    <row r="4727" spans="12:12" x14ac:dyDescent="0.35">
      <c r="L4727" s="213"/>
    </row>
    <row r="4728" spans="12:12" x14ac:dyDescent="0.35">
      <c r="L4728" s="213"/>
    </row>
    <row r="4729" spans="12:12" x14ac:dyDescent="0.35">
      <c r="L4729" s="213"/>
    </row>
    <row r="4730" spans="12:12" x14ac:dyDescent="0.35">
      <c r="L4730" s="213"/>
    </row>
    <row r="4731" spans="12:12" x14ac:dyDescent="0.35">
      <c r="L4731" s="213"/>
    </row>
    <row r="4732" spans="12:12" x14ac:dyDescent="0.35">
      <c r="L4732" s="213"/>
    </row>
    <row r="4733" spans="12:12" x14ac:dyDescent="0.35">
      <c r="L4733" s="213"/>
    </row>
    <row r="4734" spans="12:12" x14ac:dyDescent="0.35">
      <c r="L4734" s="213"/>
    </row>
    <row r="4735" spans="12:12" x14ac:dyDescent="0.35">
      <c r="L4735" s="213"/>
    </row>
    <row r="4736" spans="12:12" x14ac:dyDescent="0.35">
      <c r="L4736" s="213"/>
    </row>
    <row r="4737" spans="12:12" x14ac:dyDescent="0.35">
      <c r="L4737" s="213"/>
    </row>
    <row r="4738" spans="12:12" x14ac:dyDescent="0.35">
      <c r="L4738" s="213"/>
    </row>
    <row r="4739" spans="12:12" x14ac:dyDescent="0.35">
      <c r="L4739" s="213"/>
    </row>
    <row r="4740" spans="12:12" x14ac:dyDescent="0.35">
      <c r="L4740" s="213"/>
    </row>
    <row r="4741" spans="12:12" x14ac:dyDescent="0.35">
      <c r="L4741" s="213"/>
    </row>
    <row r="4742" spans="12:12" x14ac:dyDescent="0.35">
      <c r="L4742" s="213"/>
    </row>
    <row r="4743" spans="12:12" x14ac:dyDescent="0.35">
      <c r="L4743" s="213"/>
    </row>
    <row r="4744" spans="12:12" x14ac:dyDescent="0.35">
      <c r="L4744" s="213"/>
    </row>
    <row r="4745" spans="12:12" x14ac:dyDescent="0.35">
      <c r="L4745" s="213"/>
    </row>
    <row r="4746" spans="12:12" x14ac:dyDescent="0.35">
      <c r="L4746" s="213"/>
    </row>
    <row r="4747" spans="12:12" x14ac:dyDescent="0.35">
      <c r="L4747" s="213"/>
    </row>
    <row r="4748" spans="12:12" x14ac:dyDescent="0.35">
      <c r="L4748" s="213"/>
    </row>
    <row r="4749" spans="12:12" x14ac:dyDescent="0.35">
      <c r="L4749" s="213"/>
    </row>
    <row r="4750" spans="12:12" x14ac:dyDescent="0.35">
      <c r="L4750" s="213"/>
    </row>
    <row r="4751" spans="12:12" x14ac:dyDescent="0.35">
      <c r="L4751" s="213"/>
    </row>
    <row r="4752" spans="12:12" x14ac:dyDescent="0.35">
      <c r="L4752" s="213"/>
    </row>
    <row r="4753" spans="12:12" x14ac:dyDescent="0.35">
      <c r="L4753" s="213"/>
    </row>
    <row r="4754" spans="12:12" x14ac:dyDescent="0.35">
      <c r="L4754" s="213"/>
    </row>
    <row r="4755" spans="12:12" x14ac:dyDescent="0.35">
      <c r="L4755" s="213"/>
    </row>
    <row r="4756" spans="12:12" x14ac:dyDescent="0.35">
      <c r="L4756" s="213"/>
    </row>
    <row r="4757" spans="12:12" x14ac:dyDescent="0.35">
      <c r="L4757" s="213"/>
    </row>
    <row r="4758" spans="12:12" x14ac:dyDescent="0.35">
      <c r="L4758" s="213"/>
    </row>
    <row r="4759" spans="12:12" x14ac:dyDescent="0.35">
      <c r="L4759" s="213"/>
    </row>
    <row r="4760" spans="12:12" x14ac:dyDescent="0.35">
      <c r="L4760" s="213"/>
    </row>
    <row r="4761" spans="12:12" x14ac:dyDescent="0.35">
      <c r="L4761" s="213"/>
    </row>
    <row r="4762" spans="12:12" x14ac:dyDescent="0.35">
      <c r="L4762" s="213"/>
    </row>
    <row r="4763" spans="12:12" x14ac:dyDescent="0.35">
      <c r="L4763" s="213"/>
    </row>
    <row r="4764" spans="12:12" x14ac:dyDescent="0.35">
      <c r="L4764" s="213"/>
    </row>
    <row r="4765" spans="12:12" x14ac:dyDescent="0.35">
      <c r="L4765" s="213"/>
    </row>
    <row r="4766" spans="12:12" x14ac:dyDescent="0.35">
      <c r="L4766" s="213"/>
    </row>
    <row r="4767" spans="12:12" x14ac:dyDescent="0.35">
      <c r="L4767" s="213"/>
    </row>
    <row r="4768" spans="12:12" x14ac:dyDescent="0.35">
      <c r="L4768" s="213"/>
    </row>
    <row r="4769" spans="12:12" x14ac:dyDescent="0.35">
      <c r="L4769" s="213"/>
    </row>
    <row r="4770" spans="12:12" x14ac:dyDescent="0.35">
      <c r="L4770" s="213"/>
    </row>
    <row r="4771" spans="12:12" x14ac:dyDescent="0.35">
      <c r="L4771" s="213"/>
    </row>
    <row r="4772" spans="12:12" x14ac:dyDescent="0.35">
      <c r="L4772" s="213"/>
    </row>
    <row r="4773" spans="12:12" x14ac:dyDescent="0.35">
      <c r="L4773" s="213"/>
    </row>
    <row r="4774" spans="12:12" x14ac:dyDescent="0.35">
      <c r="L4774" s="213"/>
    </row>
    <row r="4775" spans="12:12" x14ac:dyDescent="0.35">
      <c r="L4775" s="213"/>
    </row>
    <row r="4776" spans="12:12" x14ac:dyDescent="0.35">
      <c r="L4776" s="213"/>
    </row>
    <row r="4777" spans="12:12" x14ac:dyDescent="0.35">
      <c r="L4777" s="213"/>
    </row>
    <row r="4778" spans="12:12" x14ac:dyDescent="0.35">
      <c r="L4778" s="213"/>
    </row>
    <row r="4779" spans="12:12" x14ac:dyDescent="0.35">
      <c r="L4779" s="213"/>
    </row>
    <row r="4780" spans="12:12" x14ac:dyDescent="0.35">
      <c r="L4780" s="213"/>
    </row>
    <row r="4781" spans="12:12" x14ac:dyDescent="0.35">
      <c r="L4781" s="213"/>
    </row>
    <row r="4782" spans="12:12" x14ac:dyDescent="0.35">
      <c r="L4782" s="213"/>
    </row>
    <row r="4783" spans="12:12" x14ac:dyDescent="0.35">
      <c r="L4783" s="213"/>
    </row>
    <row r="4784" spans="12:12" x14ac:dyDescent="0.35">
      <c r="L4784" s="213"/>
    </row>
    <row r="4785" spans="12:12" x14ac:dyDescent="0.35">
      <c r="L4785" s="213"/>
    </row>
    <row r="4786" spans="12:12" x14ac:dyDescent="0.35">
      <c r="L4786" s="213"/>
    </row>
    <row r="4787" spans="12:12" x14ac:dyDescent="0.35">
      <c r="L4787" s="213"/>
    </row>
    <row r="4788" spans="12:12" x14ac:dyDescent="0.35">
      <c r="L4788" s="213"/>
    </row>
    <row r="4789" spans="12:12" x14ac:dyDescent="0.35">
      <c r="L4789" s="213"/>
    </row>
    <row r="4790" spans="12:12" x14ac:dyDescent="0.35">
      <c r="L4790" s="213"/>
    </row>
    <row r="4791" spans="12:12" x14ac:dyDescent="0.35">
      <c r="L4791" s="213"/>
    </row>
    <row r="4792" spans="12:12" x14ac:dyDescent="0.35">
      <c r="L4792" s="213"/>
    </row>
    <row r="4793" spans="12:12" x14ac:dyDescent="0.35">
      <c r="L4793" s="213"/>
    </row>
    <row r="4794" spans="12:12" x14ac:dyDescent="0.35">
      <c r="L4794" s="213"/>
    </row>
    <row r="4795" spans="12:12" x14ac:dyDescent="0.35">
      <c r="L4795" s="213"/>
    </row>
    <row r="4796" spans="12:12" x14ac:dyDescent="0.35">
      <c r="L4796" s="213"/>
    </row>
    <row r="4797" spans="12:12" x14ac:dyDescent="0.35">
      <c r="L4797" s="213"/>
    </row>
    <row r="4798" spans="12:12" x14ac:dyDescent="0.35">
      <c r="L4798" s="213"/>
    </row>
    <row r="4799" spans="12:12" x14ac:dyDescent="0.35">
      <c r="L4799" s="213"/>
    </row>
    <row r="4800" spans="12:12" x14ac:dyDescent="0.35">
      <c r="L4800" s="213"/>
    </row>
    <row r="4801" spans="12:12" x14ac:dyDescent="0.35">
      <c r="L4801" s="213"/>
    </row>
    <row r="4802" spans="12:12" x14ac:dyDescent="0.35">
      <c r="L4802" s="213"/>
    </row>
    <row r="4803" spans="12:12" x14ac:dyDescent="0.35">
      <c r="L4803" s="213"/>
    </row>
    <row r="4804" spans="12:12" x14ac:dyDescent="0.35">
      <c r="L4804" s="213"/>
    </row>
    <row r="4805" spans="12:12" x14ac:dyDescent="0.35">
      <c r="L4805" s="213"/>
    </row>
    <row r="4806" spans="12:12" x14ac:dyDescent="0.35">
      <c r="L4806" s="213"/>
    </row>
    <row r="4807" spans="12:12" x14ac:dyDescent="0.35">
      <c r="L4807" s="213"/>
    </row>
    <row r="4808" spans="12:12" x14ac:dyDescent="0.35">
      <c r="L4808" s="213"/>
    </row>
    <row r="4809" spans="12:12" x14ac:dyDescent="0.35">
      <c r="L4809" s="213"/>
    </row>
    <row r="4810" spans="12:12" x14ac:dyDescent="0.35">
      <c r="L4810" s="213"/>
    </row>
    <row r="4811" spans="12:12" x14ac:dyDescent="0.35">
      <c r="L4811" s="213"/>
    </row>
    <row r="4812" spans="12:12" x14ac:dyDescent="0.35">
      <c r="L4812" s="213"/>
    </row>
    <row r="4813" spans="12:12" x14ac:dyDescent="0.35">
      <c r="L4813" s="213"/>
    </row>
    <row r="4814" spans="12:12" x14ac:dyDescent="0.35">
      <c r="L4814" s="213"/>
    </row>
    <row r="4815" spans="12:12" x14ac:dyDescent="0.35">
      <c r="L4815" s="213"/>
    </row>
    <row r="4816" spans="12:12" x14ac:dyDescent="0.35">
      <c r="L4816" s="213"/>
    </row>
    <row r="4817" spans="12:12" x14ac:dyDescent="0.35">
      <c r="L4817" s="213"/>
    </row>
    <row r="4818" spans="12:12" x14ac:dyDescent="0.35">
      <c r="L4818" s="213"/>
    </row>
    <row r="4819" spans="12:12" x14ac:dyDescent="0.35">
      <c r="L4819" s="213"/>
    </row>
    <row r="4820" spans="12:12" x14ac:dyDescent="0.35">
      <c r="L4820" s="213"/>
    </row>
    <row r="4821" spans="12:12" x14ac:dyDescent="0.35">
      <c r="L4821" s="213"/>
    </row>
    <row r="4822" spans="12:12" x14ac:dyDescent="0.35">
      <c r="L4822" s="213"/>
    </row>
    <row r="4823" spans="12:12" x14ac:dyDescent="0.35">
      <c r="L4823" s="213"/>
    </row>
    <row r="4824" spans="12:12" x14ac:dyDescent="0.35">
      <c r="L4824" s="213"/>
    </row>
    <row r="4825" spans="12:12" x14ac:dyDescent="0.35">
      <c r="L4825" s="213"/>
    </row>
    <row r="4826" spans="12:12" x14ac:dyDescent="0.35">
      <c r="L4826" s="213"/>
    </row>
    <row r="4827" spans="12:12" x14ac:dyDescent="0.35">
      <c r="L4827" s="213"/>
    </row>
    <row r="4828" spans="12:12" x14ac:dyDescent="0.35">
      <c r="L4828" s="213"/>
    </row>
    <row r="4829" spans="12:12" x14ac:dyDescent="0.35">
      <c r="L4829" s="213"/>
    </row>
    <row r="4830" spans="12:12" x14ac:dyDescent="0.35">
      <c r="L4830" s="213"/>
    </row>
    <row r="4831" spans="12:12" x14ac:dyDescent="0.35">
      <c r="L4831" s="213"/>
    </row>
    <row r="4832" spans="12:12" x14ac:dyDescent="0.35">
      <c r="L4832" s="213"/>
    </row>
    <row r="4833" spans="12:12" x14ac:dyDescent="0.35">
      <c r="L4833" s="213"/>
    </row>
    <row r="4834" spans="12:12" x14ac:dyDescent="0.35">
      <c r="L4834" s="213"/>
    </row>
    <row r="4835" spans="12:12" x14ac:dyDescent="0.35">
      <c r="L4835" s="213"/>
    </row>
    <row r="4836" spans="12:12" x14ac:dyDescent="0.35">
      <c r="L4836" s="213"/>
    </row>
    <row r="4837" spans="12:12" x14ac:dyDescent="0.35">
      <c r="L4837" s="213"/>
    </row>
    <row r="4838" spans="12:12" x14ac:dyDescent="0.35">
      <c r="L4838" s="213"/>
    </row>
    <row r="4839" spans="12:12" x14ac:dyDescent="0.35">
      <c r="L4839" s="213"/>
    </row>
    <row r="4840" spans="12:12" x14ac:dyDescent="0.35">
      <c r="L4840" s="213"/>
    </row>
    <row r="4841" spans="12:12" x14ac:dyDescent="0.35">
      <c r="L4841" s="213"/>
    </row>
    <row r="4842" spans="12:12" x14ac:dyDescent="0.35">
      <c r="L4842" s="213"/>
    </row>
    <row r="4843" spans="12:12" x14ac:dyDescent="0.35">
      <c r="L4843" s="213"/>
    </row>
    <row r="4844" spans="12:12" x14ac:dyDescent="0.35">
      <c r="L4844" s="213"/>
    </row>
    <row r="4845" spans="12:12" x14ac:dyDescent="0.35">
      <c r="L4845" s="213"/>
    </row>
    <row r="4846" spans="12:12" x14ac:dyDescent="0.35">
      <c r="L4846" s="213"/>
    </row>
    <row r="4847" spans="12:12" x14ac:dyDescent="0.35">
      <c r="L4847" s="213"/>
    </row>
    <row r="4848" spans="12:12" x14ac:dyDescent="0.35">
      <c r="L4848" s="213"/>
    </row>
    <row r="4849" spans="12:12" x14ac:dyDescent="0.35">
      <c r="L4849" s="213"/>
    </row>
    <row r="4850" spans="12:12" x14ac:dyDescent="0.35">
      <c r="L4850" s="213"/>
    </row>
    <row r="4851" spans="12:12" x14ac:dyDescent="0.35">
      <c r="L4851" s="213"/>
    </row>
    <row r="4852" spans="12:12" x14ac:dyDescent="0.35">
      <c r="L4852" s="213"/>
    </row>
    <row r="4853" spans="12:12" x14ac:dyDescent="0.35">
      <c r="L4853" s="213"/>
    </row>
    <row r="4854" spans="12:12" x14ac:dyDescent="0.35">
      <c r="L4854" s="213"/>
    </row>
    <row r="4855" spans="12:12" x14ac:dyDescent="0.35">
      <c r="L4855" s="213"/>
    </row>
    <row r="4856" spans="12:12" x14ac:dyDescent="0.35">
      <c r="L4856" s="213"/>
    </row>
    <row r="4857" spans="12:12" x14ac:dyDescent="0.35">
      <c r="L4857" s="213"/>
    </row>
    <row r="4858" spans="12:12" x14ac:dyDescent="0.35">
      <c r="L4858" s="213"/>
    </row>
    <row r="4859" spans="12:12" x14ac:dyDescent="0.35">
      <c r="L4859" s="213"/>
    </row>
    <row r="4860" spans="12:12" x14ac:dyDescent="0.35">
      <c r="L4860" s="213"/>
    </row>
    <row r="4861" spans="12:12" x14ac:dyDescent="0.35">
      <c r="L4861" s="213"/>
    </row>
    <row r="4862" spans="12:12" x14ac:dyDescent="0.35">
      <c r="L4862" s="213"/>
    </row>
    <row r="4863" spans="12:12" x14ac:dyDescent="0.35">
      <c r="L4863" s="213"/>
    </row>
    <row r="4864" spans="12:12" x14ac:dyDescent="0.35">
      <c r="L4864" s="213"/>
    </row>
    <row r="4865" spans="12:12" x14ac:dyDescent="0.35">
      <c r="L4865" s="213"/>
    </row>
    <row r="4866" spans="12:12" x14ac:dyDescent="0.35">
      <c r="L4866" s="213"/>
    </row>
    <row r="4867" spans="12:12" x14ac:dyDescent="0.35">
      <c r="L4867" s="213"/>
    </row>
    <row r="4868" spans="12:12" x14ac:dyDescent="0.35">
      <c r="L4868" s="213"/>
    </row>
    <row r="4869" spans="12:12" x14ac:dyDescent="0.35">
      <c r="L4869" s="213"/>
    </row>
    <row r="4870" spans="12:12" x14ac:dyDescent="0.35">
      <c r="L4870" s="213"/>
    </row>
    <row r="4871" spans="12:12" x14ac:dyDescent="0.35">
      <c r="L4871" s="213"/>
    </row>
    <row r="4872" spans="12:12" x14ac:dyDescent="0.35">
      <c r="L4872" s="213"/>
    </row>
    <row r="4873" spans="12:12" x14ac:dyDescent="0.35">
      <c r="L4873" s="213"/>
    </row>
    <row r="4874" spans="12:12" x14ac:dyDescent="0.35">
      <c r="L4874" s="213"/>
    </row>
    <row r="4875" spans="12:12" x14ac:dyDescent="0.35">
      <c r="L4875" s="213"/>
    </row>
    <row r="4876" spans="12:12" x14ac:dyDescent="0.35">
      <c r="L4876" s="213"/>
    </row>
    <row r="4877" spans="12:12" x14ac:dyDescent="0.35">
      <c r="L4877" s="213"/>
    </row>
    <row r="4878" spans="12:12" x14ac:dyDescent="0.35">
      <c r="L4878" s="213"/>
    </row>
    <row r="4879" spans="12:12" x14ac:dyDescent="0.35">
      <c r="L4879" s="213"/>
    </row>
    <row r="4880" spans="12:12" x14ac:dyDescent="0.35">
      <c r="L4880" s="213"/>
    </row>
    <row r="4881" spans="12:12" x14ac:dyDescent="0.35">
      <c r="L4881" s="213"/>
    </row>
    <row r="4882" spans="12:12" x14ac:dyDescent="0.35">
      <c r="L4882" s="213"/>
    </row>
    <row r="4883" spans="12:12" x14ac:dyDescent="0.35">
      <c r="L4883" s="213"/>
    </row>
    <row r="4884" spans="12:12" x14ac:dyDescent="0.35">
      <c r="L4884" s="213"/>
    </row>
    <row r="4885" spans="12:12" x14ac:dyDescent="0.35">
      <c r="L4885" s="213"/>
    </row>
    <row r="4886" spans="12:12" x14ac:dyDescent="0.35">
      <c r="L4886" s="213"/>
    </row>
    <row r="4887" spans="12:12" x14ac:dyDescent="0.35">
      <c r="L4887" s="213"/>
    </row>
    <row r="4888" spans="12:12" x14ac:dyDescent="0.35">
      <c r="L4888" s="213"/>
    </row>
    <row r="4889" spans="12:12" x14ac:dyDescent="0.35">
      <c r="L4889" s="213"/>
    </row>
    <row r="4890" spans="12:12" x14ac:dyDescent="0.35">
      <c r="L4890" s="213"/>
    </row>
    <row r="4891" spans="12:12" x14ac:dyDescent="0.35">
      <c r="L4891" s="213"/>
    </row>
    <row r="4892" spans="12:12" x14ac:dyDescent="0.35">
      <c r="L4892" s="213"/>
    </row>
    <row r="4893" spans="12:12" x14ac:dyDescent="0.35">
      <c r="L4893" s="213"/>
    </row>
    <row r="4894" spans="12:12" x14ac:dyDescent="0.35">
      <c r="L4894" s="213"/>
    </row>
    <row r="4895" spans="12:12" x14ac:dyDescent="0.35">
      <c r="L4895" s="213"/>
    </row>
    <row r="4896" spans="12:12" x14ac:dyDescent="0.35">
      <c r="L4896" s="213"/>
    </row>
    <row r="4897" spans="12:12" x14ac:dyDescent="0.35">
      <c r="L4897" s="213"/>
    </row>
    <row r="4898" spans="12:12" x14ac:dyDescent="0.35">
      <c r="L4898" s="213"/>
    </row>
    <row r="4899" spans="12:12" x14ac:dyDescent="0.35">
      <c r="L4899" s="213"/>
    </row>
    <row r="4900" spans="12:12" x14ac:dyDescent="0.35">
      <c r="L4900" s="213"/>
    </row>
    <row r="4901" spans="12:12" x14ac:dyDescent="0.35">
      <c r="L4901" s="213"/>
    </row>
    <row r="4902" spans="12:12" x14ac:dyDescent="0.35">
      <c r="L4902" s="213"/>
    </row>
    <row r="4903" spans="12:12" x14ac:dyDescent="0.35">
      <c r="L4903" s="213"/>
    </row>
    <row r="4904" spans="12:12" x14ac:dyDescent="0.35">
      <c r="L4904" s="213"/>
    </row>
    <row r="4905" spans="12:12" x14ac:dyDescent="0.35">
      <c r="L4905" s="213"/>
    </row>
    <row r="4906" spans="12:12" x14ac:dyDescent="0.35">
      <c r="L4906" s="213"/>
    </row>
    <row r="4907" spans="12:12" x14ac:dyDescent="0.35">
      <c r="L4907" s="213"/>
    </row>
    <row r="4908" spans="12:12" x14ac:dyDescent="0.35">
      <c r="L4908" s="213"/>
    </row>
    <row r="4909" spans="12:12" x14ac:dyDescent="0.35">
      <c r="L4909" s="213"/>
    </row>
    <row r="4910" spans="12:12" x14ac:dyDescent="0.35">
      <c r="L4910" s="213"/>
    </row>
    <row r="4911" spans="12:12" x14ac:dyDescent="0.35">
      <c r="L4911" s="213"/>
    </row>
    <row r="4912" spans="12:12" x14ac:dyDescent="0.35">
      <c r="L4912" s="213"/>
    </row>
    <row r="4913" spans="12:12" x14ac:dyDescent="0.35">
      <c r="L4913" s="213"/>
    </row>
    <row r="4914" spans="12:12" x14ac:dyDescent="0.35">
      <c r="L4914" s="213"/>
    </row>
    <row r="4915" spans="12:12" x14ac:dyDescent="0.35">
      <c r="L4915" s="213"/>
    </row>
    <row r="4916" spans="12:12" x14ac:dyDescent="0.35">
      <c r="L4916" s="213"/>
    </row>
    <row r="4917" spans="12:12" x14ac:dyDescent="0.35">
      <c r="L4917" s="213"/>
    </row>
    <row r="4918" spans="12:12" x14ac:dyDescent="0.35">
      <c r="L4918" s="213"/>
    </row>
    <row r="4919" spans="12:12" x14ac:dyDescent="0.35">
      <c r="L4919" s="213"/>
    </row>
    <row r="4920" spans="12:12" x14ac:dyDescent="0.35">
      <c r="L4920" s="213"/>
    </row>
    <row r="4921" spans="12:12" x14ac:dyDescent="0.35">
      <c r="L4921" s="213"/>
    </row>
    <row r="4922" spans="12:12" x14ac:dyDescent="0.35">
      <c r="L4922" s="213"/>
    </row>
    <row r="4923" spans="12:12" x14ac:dyDescent="0.35">
      <c r="L4923" s="213"/>
    </row>
    <row r="4924" spans="12:12" x14ac:dyDescent="0.35">
      <c r="L4924" s="213"/>
    </row>
    <row r="4925" spans="12:12" x14ac:dyDescent="0.35">
      <c r="L4925" s="213"/>
    </row>
    <row r="4926" spans="12:12" x14ac:dyDescent="0.35">
      <c r="L4926" s="213"/>
    </row>
    <row r="4927" spans="12:12" x14ac:dyDescent="0.35">
      <c r="L4927" s="213"/>
    </row>
    <row r="4928" spans="12:12" x14ac:dyDescent="0.35">
      <c r="L4928" s="213"/>
    </row>
    <row r="4929" spans="12:12" x14ac:dyDescent="0.35">
      <c r="L4929" s="213"/>
    </row>
    <row r="4930" spans="12:12" x14ac:dyDescent="0.35">
      <c r="L4930" s="213"/>
    </row>
    <row r="4931" spans="12:12" x14ac:dyDescent="0.35">
      <c r="L4931" s="213"/>
    </row>
    <row r="4932" spans="12:12" x14ac:dyDescent="0.35">
      <c r="L4932" s="213"/>
    </row>
    <row r="4933" spans="12:12" x14ac:dyDescent="0.35">
      <c r="L4933" s="213"/>
    </row>
    <row r="4934" spans="12:12" x14ac:dyDescent="0.35">
      <c r="L4934" s="213"/>
    </row>
    <row r="4935" spans="12:12" x14ac:dyDescent="0.35">
      <c r="L4935" s="213"/>
    </row>
    <row r="4936" spans="12:12" x14ac:dyDescent="0.35">
      <c r="L4936" s="213"/>
    </row>
    <row r="4937" spans="12:12" x14ac:dyDescent="0.35">
      <c r="L4937" s="213"/>
    </row>
    <row r="4938" spans="12:12" x14ac:dyDescent="0.35">
      <c r="L4938" s="213"/>
    </row>
    <row r="4939" spans="12:12" x14ac:dyDescent="0.35">
      <c r="L4939" s="213"/>
    </row>
    <row r="4940" spans="12:12" x14ac:dyDescent="0.35">
      <c r="L4940" s="213"/>
    </row>
    <row r="4941" spans="12:12" x14ac:dyDescent="0.35">
      <c r="L4941" s="213"/>
    </row>
    <row r="4942" spans="12:12" x14ac:dyDescent="0.35">
      <c r="L4942" s="213"/>
    </row>
    <row r="4943" spans="12:12" x14ac:dyDescent="0.35">
      <c r="L4943" s="213"/>
    </row>
    <row r="4944" spans="12:12" x14ac:dyDescent="0.35">
      <c r="L4944" s="213"/>
    </row>
    <row r="4945" spans="12:12" x14ac:dyDescent="0.35">
      <c r="L4945" s="213"/>
    </row>
    <row r="4946" spans="12:12" x14ac:dyDescent="0.35">
      <c r="L4946" s="213"/>
    </row>
    <row r="4947" spans="12:12" x14ac:dyDescent="0.35">
      <c r="L4947" s="213"/>
    </row>
    <row r="4948" spans="12:12" x14ac:dyDescent="0.35">
      <c r="L4948" s="213"/>
    </row>
    <row r="4949" spans="12:12" x14ac:dyDescent="0.35">
      <c r="L4949" s="213"/>
    </row>
    <row r="4950" spans="12:12" x14ac:dyDescent="0.35">
      <c r="L4950" s="213"/>
    </row>
    <row r="4951" spans="12:12" x14ac:dyDescent="0.35">
      <c r="L4951" s="213"/>
    </row>
    <row r="4952" spans="12:12" x14ac:dyDescent="0.35">
      <c r="L4952" s="213"/>
    </row>
    <row r="4953" spans="12:12" x14ac:dyDescent="0.35">
      <c r="L4953" s="213"/>
    </row>
    <row r="4954" spans="12:12" x14ac:dyDescent="0.35">
      <c r="L4954" s="213"/>
    </row>
    <row r="4955" spans="12:12" x14ac:dyDescent="0.35">
      <c r="L4955" s="213"/>
    </row>
    <row r="4956" spans="12:12" x14ac:dyDescent="0.35">
      <c r="L4956" s="213"/>
    </row>
    <row r="4957" spans="12:12" x14ac:dyDescent="0.35">
      <c r="L4957" s="213"/>
    </row>
    <row r="4958" spans="12:12" x14ac:dyDescent="0.35">
      <c r="L4958" s="213"/>
    </row>
    <row r="4959" spans="12:12" x14ac:dyDescent="0.35">
      <c r="L4959" s="213"/>
    </row>
    <row r="4960" spans="12:12" x14ac:dyDescent="0.35">
      <c r="L4960" s="213"/>
    </row>
    <row r="4961" spans="12:12" x14ac:dyDescent="0.35">
      <c r="L4961" s="213"/>
    </row>
    <row r="4962" spans="12:12" x14ac:dyDescent="0.35">
      <c r="L4962" s="213"/>
    </row>
    <row r="4963" spans="12:12" x14ac:dyDescent="0.35">
      <c r="L4963" s="213"/>
    </row>
    <row r="4964" spans="12:12" x14ac:dyDescent="0.35">
      <c r="L4964" s="213"/>
    </row>
    <row r="4965" spans="12:12" x14ac:dyDescent="0.35">
      <c r="L4965" s="213"/>
    </row>
    <row r="4966" spans="12:12" x14ac:dyDescent="0.35">
      <c r="L4966" s="213"/>
    </row>
    <row r="4967" spans="12:12" x14ac:dyDescent="0.35">
      <c r="L4967" s="213"/>
    </row>
    <row r="4968" spans="12:12" x14ac:dyDescent="0.35">
      <c r="L4968" s="213"/>
    </row>
    <row r="4969" spans="12:12" x14ac:dyDescent="0.35">
      <c r="L4969" s="213"/>
    </row>
    <row r="4970" spans="12:12" x14ac:dyDescent="0.35">
      <c r="L4970" s="213"/>
    </row>
    <row r="4971" spans="12:12" x14ac:dyDescent="0.35">
      <c r="L4971" s="213"/>
    </row>
    <row r="4972" spans="12:12" x14ac:dyDescent="0.35">
      <c r="L4972" s="213"/>
    </row>
    <row r="4973" spans="12:12" x14ac:dyDescent="0.35">
      <c r="L4973" s="213"/>
    </row>
    <row r="4974" spans="12:12" x14ac:dyDescent="0.35">
      <c r="L4974" s="213"/>
    </row>
    <row r="4975" spans="12:12" x14ac:dyDescent="0.35">
      <c r="L4975" s="213"/>
    </row>
    <row r="4976" spans="12:12" x14ac:dyDescent="0.35">
      <c r="L4976" s="213"/>
    </row>
    <row r="4977" spans="12:12" x14ac:dyDescent="0.35">
      <c r="L4977" s="213"/>
    </row>
    <row r="4978" spans="12:12" x14ac:dyDescent="0.35">
      <c r="L4978" s="213"/>
    </row>
    <row r="4979" spans="12:12" x14ac:dyDescent="0.35">
      <c r="L4979" s="213"/>
    </row>
    <row r="4980" spans="12:12" x14ac:dyDescent="0.35">
      <c r="L4980" s="213"/>
    </row>
    <row r="4981" spans="12:12" x14ac:dyDescent="0.35">
      <c r="L4981" s="213"/>
    </row>
    <row r="4982" spans="12:12" x14ac:dyDescent="0.35">
      <c r="L4982" s="213"/>
    </row>
    <row r="4983" spans="12:12" x14ac:dyDescent="0.35">
      <c r="L4983" s="213"/>
    </row>
    <row r="4984" spans="12:12" x14ac:dyDescent="0.35">
      <c r="L4984" s="213"/>
    </row>
    <row r="4985" spans="12:12" x14ac:dyDescent="0.35">
      <c r="L4985" s="213"/>
    </row>
    <row r="4986" spans="12:12" x14ac:dyDescent="0.35">
      <c r="L4986" s="213"/>
    </row>
    <row r="4987" spans="12:12" x14ac:dyDescent="0.35">
      <c r="L4987" s="213"/>
    </row>
    <row r="4988" spans="12:12" x14ac:dyDescent="0.35">
      <c r="L4988" s="213"/>
    </row>
    <row r="4989" spans="12:12" x14ac:dyDescent="0.35">
      <c r="L4989" s="213"/>
    </row>
    <row r="4990" spans="12:12" x14ac:dyDescent="0.35">
      <c r="L4990" s="213"/>
    </row>
    <row r="4991" spans="12:12" x14ac:dyDescent="0.35">
      <c r="L4991" s="213"/>
    </row>
    <row r="4992" spans="12:12" x14ac:dyDescent="0.35">
      <c r="L4992" s="213"/>
    </row>
    <row r="4993" spans="12:12" x14ac:dyDescent="0.35">
      <c r="L4993" s="213"/>
    </row>
    <row r="4994" spans="12:12" x14ac:dyDescent="0.35">
      <c r="L4994" s="213"/>
    </row>
    <row r="4995" spans="12:12" x14ac:dyDescent="0.35">
      <c r="L4995" s="213"/>
    </row>
    <row r="4996" spans="12:12" x14ac:dyDescent="0.35">
      <c r="L4996" s="213"/>
    </row>
    <row r="4997" spans="12:12" x14ac:dyDescent="0.35">
      <c r="L4997" s="213"/>
    </row>
    <row r="4998" spans="12:12" x14ac:dyDescent="0.35">
      <c r="L4998" s="213"/>
    </row>
    <row r="4999" spans="12:12" x14ac:dyDescent="0.35">
      <c r="L4999" s="213"/>
    </row>
    <row r="5000" spans="12:12" x14ac:dyDescent="0.35">
      <c r="L5000" s="213"/>
    </row>
    <row r="5001" spans="12:12" x14ac:dyDescent="0.35">
      <c r="L5001" s="213"/>
    </row>
    <row r="5002" spans="12:12" x14ac:dyDescent="0.35">
      <c r="L5002" s="213"/>
    </row>
    <row r="5003" spans="12:12" x14ac:dyDescent="0.35">
      <c r="L5003" s="213"/>
    </row>
    <row r="5004" spans="12:12" x14ac:dyDescent="0.35">
      <c r="L5004" s="213"/>
    </row>
    <row r="5005" spans="12:12" x14ac:dyDescent="0.35">
      <c r="L5005" s="213"/>
    </row>
    <row r="5006" spans="12:12" x14ac:dyDescent="0.35">
      <c r="L5006" s="213"/>
    </row>
    <row r="5007" spans="12:12" x14ac:dyDescent="0.35">
      <c r="L5007" s="213"/>
    </row>
    <row r="5008" spans="12:12" x14ac:dyDescent="0.35">
      <c r="L5008" s="213"/>
    </row>
    <row r="5009" spans="12:12" x14ac:dyDescent="0.35">
      <c r="L5009" s="213"/>
    </row>
    <row r="5010" spans="12:12" x14ac:dyDescent="0.35">
      <c r="L5010" s="213"/>
    </row>
    <row r="5011" spans="12:12" x14ac:dyDescent="0.35">
      <c r="L5011" s="213"/>
    </row>
    <row r="5012" spans="12:12" x14ac:dyDescent="0.35">
      <c r="L5012" s="213"/>
    </row>
    <row r="5013" spans="12:12" x14ac:dyDescent="0.35">
      <c r="L5013" s="213"/>
    </row>
    <row r="5014" spans="12:12" x14ac:dyDescent="0.35">
      <c r="L5014" s="213"/>
    </row>
    <row r="5015" spans="12:12" x14ac:dyDescent="0.35">
      <c r="L5015" s="213"/>
    </row>
    <row r="5016" spans="12:12" x14ac:dyDescent="0.35">
      <c r="L5016" s="213"/>
    </row>
    <row r="5017" spans="12:12" x14ac:dyDescent="0.35">
      <c r="L5017" s="213"/>
    </row>
    <row r="5018" spans="12:12" x14ac:dyDescent="0.35">
      <c r="L5018" s="213"/>
    </row>
    <row r="5019" spans="12:12" x14ac:dyDescent="0.35">
      <c r="L5019" s="213"/>
    </row>
    <row r="5020" spans="12:12" x14ac:dyDescent="0.35">
      <c r="L5020" s="213"/>
    </row>
    <row r="5021" spans="12:12" x14ac:dyDescent="0.35">
      <c r="L5021" s="213"/>
    </row>
    <row r="5022" spans="12:12" x14ac:dyDescent="0.35">
      <c r="L5022" s="213"/>
    </row>
    <row r="5023" spans="12:12" x14ac:dyDescent="0.35">
      <c r="L5023" s="213"/>
    </row>
    <row r="5024" spans="12:12" x14ac:dyDescent="0.35">
      <c r="L5024" s="213"/>
    </row>
    <row r="5025" spans="12:12" x14ac:dyDescent="0.35">
      <c r="L5025" s="213"/>
    </row>
    <row r="5026" spans="12:12" x14ac:dyDescent="0.35">
      <c r="L5026" s="213"/>
    </row>
    <row r="5027" spans="12:12" x14ac:dyDescent="0.35">
      <c r="L5027" s="213"/>
    </row>
    <row r="5028" spans="12:12" x14ac:dyDescent="0.35">
      <c r="L5028" s="213"/>
    </row>
    <row r="5029" spans="12:12" x14ac:dyDescent="0.35">
      <c r="L5029" s="213"/>
    </row>
    <row r="5030" spans="12:12" x14ac:dyDescent="0.35">
      <c r="L5030" s="213"/>
    </row>
    <row r="5031" spans="12:12" x14ac:dyDescent="0.35">
      <c r="L5031" s="213"/>
    </row>
    <row r="5032" spans="12:12" x14ac:dyDescent="0.35">
      <c r="L5032" s="213"/>
    </row>
    <row r="5033" spans="12:12" x14ac:dyDescent="0.35">
      <c r="L5033" s="213"/>
    </row>
    <row r="5034" spans="12:12" x14ac:dyDescent="0.35">
      <c r="L5034" s="213"/>
    </row>
    <row r="5035" spans="12:12" x14ac:dyDescent="0.35">
      <c r="L5035" s="213"/>
    </row>
    <row r="5036" spans="12:12" x14ac:dyDescent="0.35">
      <c r="L5036" s="213"/>
    </row>
    <row r="5037" spans="12:12" x14ac:dyDescent="0.35">
      <c r="L5037" s="213"/>
    </row>
    <row r="5038" spans="12:12" x14ac:dyDescent="0.35">
      <c r="L5038" s="213"/>
    </row>
    <row r="5039" spans="12:12" x14ac:dyDescent="0.35">
      <c r="L5039" s="213"/>
    </row>
    <row r="5040" spans="12:12" x14ac:dyDescent="0.35">
      <c r="L5040" s="213"/>
    </row>
    <row r="5041" spans="12:12" x14ac:dyDescent="0.35">
      <c r="L5041" s="213"/>
    </row>
    <row r="5042" spans="12:12" x14ac:dyDescent="0.35">
      <c r="L5042" s="213"/>
    </row>
    <row r="5043" spans="12:12" x14ac:dyDescent="0.35">
      <c r="L5043" s="213"/>
    </row>
    <row r="5044" spans="12:12" x14ac:dyDescent="0.35">
      <c r="L5044" s="213"/>
    </row>
    <row r="5045" spans="12:12" x14ac:dyDescent="0.35">
      <c r="L5045" s="213"/>
    </row>
    <row r="5046" spans="12:12" x14ac:dyDescent="0.35">
      <c r="L5046" s="213"/>
    </row>
    <row r="5047" spans="12:12" x14ac:dyDescent="0.35">
      <c r="L5047" s="213"/>
    </row>
    <row r="5048" spans="12:12" x14ac:dyDescent="0.35">
      <c r="L5048" s="213"/>
    </row>
    <row r="5049" spans="12:12" x14ac:dyDescent="0.35">
      <c r="L5049" s="213"/>
    </row>
    <row r="5050" spans="12:12" x14ac:dyDescent="0.35">
      <c r="L5050" s="213"/>
    </row>
    <row r="5051" spans="12:12" x14ac:dyDescent="0.35">
      <c r="L5051" s="213"/>
    </row>
    <row r="5052" spans="12:12" x14ac:dyDescent="0.35">
      <c r="L5052" s="213"/>
    </row>
    <row r="5053" spans="12:12" x14ac:dyDescent="0.35">
      <c r="L5053" s="213"/>
    </row>
    <row r="5054" spans="12:12" x14ac:dyDescent="0.35">
      <c r="L5054" s="213"/>
    </row>
    <row r="5055" spans="12:12" x14ac:dyDescent="0.35">
      <c r="L5055" s="213"/>
    </row>
    <row r="5056" spans="12:12" x14ac:dyDescent="0.35">
      <c r="L5056" s="213"/>
    </row>
    <row r="5057" spans="12:12" x14ac:dyDescent="0.35">
      <c r="L5057" s="213"/>
    </row>
    <row r="5058" spans="12:12" x14ac:dyDescent="0.35">
      <c r="L5058" s="213"/>
    </row>
    <row r="5059" spans="12:12" x14ac:dyDescent="0.35">
      <c r="L5059" s="213"/>
    </row>
    <row r="5060" spans="12:12" x14ac:dyDescent="0.35">
      <c r="L5060" s="213"/>
    </row>
    <row r="5061" spans="12:12" x14ac:dyDescent="0.35">
      <c r="L5061" s="213"/>
    </row>
    <row r="5062" spans="12:12" x14ac:dyDescent="0.35">
      <c r="L5062" s="213"/>
    </row>
    <row r="5063" spans="12:12" x14ac:dyDescent="0.35">
      <c r="L5063" s="213"/>
    </row>
    <row r="5064" spans="12:12" x14ac:dyDescent="0.35">
      <c r="L5064" s="213"/>
    </row>
    <row r="5065" spans="12:12" x14ac:dyDescent="0.35">
      <c r="L5065" s="213"/>
    </row>
    <row r="5066" spans="12:12" x14ac:dyDescent="0.35">
      <c r="L5066" s="213"/>
    </row>
    <row r="5067" spans="12:12" x14ac:dyDescent="0.35">
      <c r="L5067" s="213"/>
    </row>
    <row r="5068" spans="12:12" x14ac:dyDescent="0.35">
      <c r="L5068" s="213"/>
    </row>
    <row r="5069" spans="12:12" x14ac:dyDescent="0.35">
      <c r="L5069" s="213"/>
    </row>
    <row r="5070" spans="12:12" x14ac:dyDescent="0.35">
      <c r="L5070" s="213"/>
    </row>
    <row r="5071" spans="12:12" x14ac:dyDescent="0.35">
      <c r="L5071" s="213"/>
    </row>
    <row r="5072" spans="12:12" x14ac:dyDescent="0.35">
      <c r="L5072" s="213"/>
    </row>
    <row r="5073" spans="12:12" x14ac:dyDescent="0.35">
      <c r="L5073" s="213"/>
    </row>
    <row r="5074" spans="12:12" x14ac:dyDescent="0.35">
      <c r="L5074" s="213"/>
    </row>
    <row r="5075" spans="12:12" x14ac:dyDescent="0.35">
      <c r="L5075" s="213"/>
    </row>
    <row r="5076" spans="12:12" x14ac:dyDescent="0.35">
      <c r="L5076" s="213"/>
    </row>
    <row r="5077" spans="12:12" x14ac:dyDescent="0.35">
      <c r="L5077" s="213"/>
    </row>
    <row r="5078" spans="12:12" x14ac:dyDescent="0.35">
      <c r="L5078" s="213"/>
    </row>
    <row r="5079" spans="12:12" x14ac:dyDescent="0.35">
      <c r="L5079" s="213"/>
    </row>
    <row r="5080" spans="12:12" x14ac:dyDescent="0.35">
      <c r="L5080" s="213"/>
    </row>
    <row r="5081" spans="12:12" x14ac:dyDescent="0.35">
      <c r="L5081" s="213"/>
    </row>
    <row r="5082" spans="12:12" x14ac:dyDescent="0.35">
      <c r="L5082" s="213"/>
    </row>
    <row r="5083" spans="12:12" x14ac:dyDescent="0.35">
      <c r="L5083" s="213"/>
    </row>
    <row r="5084" spans="12:12" x14ac:dyDescent="0.35">
      <c r="L5084" s="213"/>
    </row>
    <row r="5085" spans="12:12" x14ac:dyDescent="0.35">
      <c r="L5085" s="213"/>
    </row>
    <row r="5086" spans="12:12" x14ac:dyDescent="0.35">
      <c r="L5086" s="213"/>
    </row>
    <row r="5087" spans="12:12" x14ac:dyDescent="0.35">
      <c r="L5087" s="213"/>
    </row>
    <row r="5088" spans="12:12" x14ac:dyDescent="0.35">
      <c r="L5088" s="213"/>
    </row>
    <row r="5089" spans="12:12" x14ac:dyDescent="0.35">
      <c r="L5089" s="213"/>
    </row>
    <row r="5090" spans="12:12" x14ac:dyDescent="0.35">
      <c r="L5090" s="213"/>
    </row>
    <row r="5091" spans="12:12" x14ac:dyDescent="0.35">
      <c r="L5091" s="213"/>
    </row>
    <row r="5092" spans="12:12" x14ac:dyDescent="0.35">
      <c r="L5092" s="213"/>
    </row>
    <row r="5093" spans="12:12" x14ac:dyDescent="0.35">
      <c r="L5093" s="213"/>
    </row>
    <row r="5094" spans="12:12" x14ac:dyDescent="0.35">
      <c r="L5094" s="213"/>
    </row>
    <row r="5095" spans="12:12" x14ac:dyDescent="0.35">
      <c r="L5095" s="213"/>
    </row>
    <row r="5096" spans="12:12" x14ac:dyDescent="0.35">
      <c r="L5096" s="213"/>
    </row>
    <row r="5097" spans="12:12" x14ac:dyDescent="0.35">
      <c r="L5097" s="213"/>
    </row>
    <row r="5098" spans="12:12" x14ac:dyDescent="0.35">
      <c r="L5098" s="213"/>
    </row>
    <row r="5099" spans="12:12" x14ac:dyDescent="0.35">
      <c r="L5099" s="213"/>
    </row>
    <row r="5100" spans="12:12" x14ac:dyDescent="0.35">
      <c r="L5100" s="213"/>
    </row>
    <row r="5101" spans="12:12" x14ac:dyDescent="0.35">
      <c r="L5101" s="213"/>
    </row>
    <row r="5102" spans="12:12" x14ac:dyDescent="0.35">
      <c r="L5102" s="213"/>
    </row>
    <row r="5103" spans="12:12" x14ac:dyDescent="0.35">
      <c r="L5103" s="213"/>
    </row>
    <row r="5104" spans="12:12" x14ac:dyDescent="0.35">
      <c r="L5104" s="213"/>
    </row>
    <row r="5105" spans="12:12" x14ac:dyDescent="0.35">
      <c r="L5105" s="213"/>
    </row>
    <row r="5106" spans="12:12" x14ac:dyDescent="0.35">
      <c r="L5106" s="213"/>
    </row>
    <row r="5107" spans="12:12" x14ac:dyDescent="0.35">
      <c r="L5107" s="213"/>
    </row>
    <row r="5108" spans="12:12" x14ac:dyDescent="0.35">
      <c r="L5108" s="213"/>
    </row>
    <row r="5109" spans="12:12" x14ac:dyDescent="0.35">
      <c r="L5109" s="213"/>
    </row>
    <row r="5110" spans="12:12" x14ac:dyDescent="0.35">
      <c r="L5110" s="213"/>
    </row>
    <row r="5111" spans="12:12" x14ac:dyDescent="0.35">
      <c r="L5111" s="213"/>
    </row>
    <row r="5112" spans="12:12" x14ac:dyDescent="0.35">
      <c r="L5112" s="213"/>
    </row>
    <row r="5113" spans="12:12" x14ac:dyDescent="0.35">
      <c r="L5113" s="213"/>
    </row>
    <row r="5114" spans="12:12" x14ac:dyDescent="0.35">
      <c r="L5114" s="213"/>
    </row>
    <row r="5115" spans="12:12" x14ac:dyDescent="0.35">
      <c r="L5115" s="213"/>
    </row>
    <row r="5116" spans="12:12" x14ac:dyDescent="0.35">
      <c r="L5116" s="213"/>
    </row>
    <row r="5117" spans="12:12" x14ac:dyDescent="0.35">
      <c r="L5117" s="213"/>
    </row>
    <row r="5118" spans="12:12" x14ac:dyDescent="0.35">
      <c r="L5118" s="213"/>
    </row>
    <row r="5119" spans="12:12" x14ac:dyDescent="0.35">
      <c r="L5119" s="213"/>
    </row>
    <row r="5120" spans="12:12" x14ac:dyDescent="0.35">
      <c r="L5120" s="213"/>
    </row>
    <row r="5121" spans="12:12" x14ac:dyDescent="0.35">
      <c r="L5121" s="213"/>
    </row>
    <row r="5122" spans="12:12" x14ac:dyDescent="0.35">
      <c r="L5122" s="213"/>
    </row>
    <row r="5123" spans="12:12" x14ac:dyDescent="0.35">
      <c r="L5123" s="213"/>
    </row>
    <row r="5124" spans="12:12" x14ac:dyDescent="0.35">
      <c r="L5124" s="213"/>
    </row>
    <row r="5125" spans="12:12" x14ac:dyDescent="0.35">
      <c r="L5125" s="213"/>
    </row>
    <row r="5126" spans="12:12" x14ac:dyDescent="0.35">
      <c r="L5126" s="213"/>
    </row>
    <row r="5127" spans="12:12" x14ac:dyDescent="0.35">
      <c r="L5127" s="213"/>
    </row>
    <row r="5128" spans="12:12" x14ac:dyDescent="0.35">
      <c r="L5128" s="213"/>
    </row>
    <row r="5129" spans="12:12" x14ac:dyDescent="0.35">
      <c r="L5129" s="213"/>
    </row>
    <row r="5130" spans="12:12" x14ac:dyDescent="0.35">
      <c r="L5130" s="213"/>
    </row>
    <row r="5131" spans="12:12" x14ac:dyDescent="0.35">
      <c r="L5131" s="213"/>
    </row>
    <row r="5132" spans="12:12" x14ac:dyDescent="0.35">
      <c r="L5132" s="213"/>
    </row>
    <row r="5133" spans="12:12" x14ac:dyDescent="0.35">
      <c r="L5133" s="213"/>
    </row>
    <row r="5134" spans="12:12" x14ac:dyDescent="0.35">
      <c r="L5134" s="213"/>
    </row>
    <row r="5135" spans="12:12" x14ac:dyDescent="0.35">
      <c r="L5135" s="213"/>
    </row>
    <row r="5136" spans="12:12" x14ac:dyDescent="0.35">
      <c r="L5136" s="213"/>
    </row>
    <row r="5137" spans="12:12" x14ac:dyDescent="0.35">
      <c r="L5137" s="213"/>
    </row>
    <row r="5138" spans="12:12" x14ac:dyDescent="0.35">
      <c r="L5138" s="213"/>
    </row>
    <row r="5139" spans="12:12" x14ac:dyDescent="0.35">
      <c r="L5139" s="213"/>
    </row>
    <row r="5140" spans="12:12" x14ac:dyDescent="0.35">
      <c r="L5140" s="213"/>
    </row>
    <row r="5141" spans="12:12" x14ac:dyDescent="0.35">
      <c r="L5141" s="213"/>
    </row>
    <row r="5142" spans="12:12" x14ac:dyDescent="0.35">
      <c r="L5142" s="213"/>
    </row>
    <row r="5143" spans="12:12" x14ac:dyDescent="0.35">
      <c r="L5143" s="213"/>
    </row>
    <row r="5144" spans="12:12" x14ac:dyDescent="0.35">
      <c r="L5144" s="213"/>
    </row>
    <row r="5145" spans="12:12" x14ac:dyDescent="0.35">
      <c r="L5145" s="213"/>
    </row>
    <row r="5146" spans="12:12" x14ac:dyDescent="0.35">
      <c r="L5146" s="213"/>
    </row>
    <row r="5147" spans="12:12" x14ac:dyDescent="0.35">
      <c r="L5147" s="213"/>
    </row>
    <row r="5148" spans="12:12" x14ac:dyDescent="0.35">
      <c r="L5148" s="213"/>
    </row>
    <row r="5149" spans="12:12" x14ac:dyDescent="0.35">
      <c r="L5149" s="213"/>
    </row>
    <row r="5150" spans="12:12" x14ac:dyDescent="0.35">
      <c r="L5150" s="213"/>
    </row>
    <row r="5151" spans="12:12" x14ac:dyDescent="0.35">
      <c r="L5151" s="213"/>
    </row>
    <row r="5152" spans="12:12" x14ac:dyDescent="0.35">
      <c r="L5152" s="213"/>
    </row>
    <row r="5153" spans="12:12" x14ac:dyDescent="0.35">
      <c r="L5153" s="213"/>
    </row>
    <row r="5154" spans="12:12" x14ac:dyDescent="0.35">
      <c r="L5154" s="213"/>
    </row>
    <row r="5155" spans="12:12" x14ac:dyDescent="0.35">
      <c r="L5155" s="213"/>
    </row>
    <row r="5156" spans="12:12" x14ac:dyDescent="0.35">
      <c r="L5156" s="213"/>
    </row>
    <row r="5157" spans="12:12" x14ac:dyDescent="0.35">
      <c r="L5157" s="213"/>
    </row>
    <row r="5158" spans="12:12" x14ac:dyDescent="0.35">
      <c r="L5158" s="213"/>
    </row>
    <row r="5159" spans="12:12" x14ac:dyDescent="0.35">
      <c r="L5159" s="213"/>
    </row>
    <row r="5160" spans="12:12" x14ac:dyDescent="0.35">
      <c r="L5160" s="213"/>
    </row>
    <row r="5161" spans="12:12" x14ac:dyDescent="0.35">
      <c r="L5161" s="213"/>
    </row>
    <row r="5162" spans="12:12" x14ac:dyDescent="0.35">
      <c r="L5162" s="213"/>
    </row>
    <row r="5163" spans="12:12" x14ac:dyDescent="0.35">
      <c r="L5163" s="213"/>
    </row>
    <row r="5164" spans="12:12" x14ac:dyDescent="0.35">
      <c r="L5164" s="213"/>
    </row>
    <row r="5165" spans="12:12" x14ac:dyDescent="0.35">
      <c r="L5165" s="213"/>
    </row>
    <row r="5166" spans="12:12" x14ac:dyDescent="0.35">
      <c r="L5166" s="213"/>
    </row>
    <row r="5167" spans="12:12" x14ac:dyDescent="0.35">
      <c r="L5167" s="213"/>
    </row>
    <row r="5168" spans="12:12" x14ac:dyDescent="0.35">
      <c r="L5168" s="213"/>
    </row>
    <row r="5169" spans="12:12" x14ac:dyDescent="0.35">
      <c r="L5169" s="213"/>
    </row>
    <row r="5170" spans="12:12" x14ac:dyDescent="0.35">
      <c r="L5170" s="213"/>
    </row>
    <row r="5171" spans="12:12" x14ac:dyDescent="0.35">
      <c r="L5171" s="213"/>
    </row>
    <row r="5172" spans="12:12" x14ac:dyDescent="0.35">
      <c r="L5172" s="213"/>
    </row>
    <row r="5173" spans="12:12" x14ac:dyDescent="0.35">
      <c r="L5173" s="213"/>
    </row>
    <row r="5174" spans="12:12" x14ac:dyDescent="0.35">
      <c r="L5174" s="213"/>
    </row>
    <row r="5175" spans="12:12" x14ac:dyDescent="0.35">
      <c r="L5175" s="213"/>
    </row>
    <row r="5176" spans="12:12" x14ac:dyDescent="0.35">
      <c r="L5176" s="213"/>
    </row>
    <row r="5177" spans="12:12" x14ac:dyDescent="0.35">
      <c r="L5177" s="213"/>
    </row>
    <row r="5178" spans="12:12" x14ac:dyDescent="0.35">
      <c r="L5178" s="213"/>
    </row>
    <row r="5179" spans="12:12" x14ac:dyDescent="0.35">
      <c r="L5179" s="213"/>
    </row>
    <row r="5180" spans="12:12" x14ac:dyDescent="0.35">
      <c r="L5180" s="213"/>
    </row>
    <row r="5181" spans="12:12" x14ac:dyDescent="0.35">
      <c r="L5181" s="213"/>
    </row>
    <row r="5182" spans="12:12" x14ac:dyDescent="0.35">
      <c r="L5182" s="213"/>
    </row>
    <row r="5183" spans="12:12" x14ac:dyDescent="0.35">
      <c r="L5183" s="213"/>
    </row>
    <row r="5184" spans="12:12" x14ac:dyDescent="0.35">
      <c r="L5184" s="213"/>
    </row>
    <row r="5185" spans="12:12" x14ac:dyDescent="0.35">
      <c r="L5185" s="213"/>
    </row>
    <row r="5186" spans="12:12" x14ac:dyDescent="0.35">
      <c r="L5186" s="213"/>
    </row>
    <row r="5187" spans="12:12" x14ac:dyDescent="0.35">
      <c r="L5187" s="213"/>
    </row>
    <row r="5188" spans="12:12" x14ac:dyDescent="0.35">
      <c r="L5188" s="213"/>
    </row>
    <row r="5189" spans="12:12" x14ac:dyDescent="0.35">
      <c r="L5189" s="213"/>
    </row>
    <row r="5190" spans="12:12" x14ac:dyDescent="0.35">
      <c r="L5190" s="213"/>
    </row>
    <row r="5191" spans="12:12" x14ac:dyDescent="0.35">
      <c r="L5191" s="213"/>
    </row>
    <row r="5192" spans="12:12" x14ac:dyDescent="0.35">
      <c r="L5192" s="213"/>
    </row>
    <row r="5193" spans="12:12" x14ac:dyDescent="0.35">
      <c r="L5193" s="213"/>
    </row>
    <row r="5194" spans="12:12" x14ac:dyDescent="0.35">
      <c r="L5194" s="213"/>
    </row>
    <row r="5195" spans="12:12" x14ac:dyDescent="0.35">
      <c r="L5195" s="213"/>
    </row>
    <row r="5196" spans="12:12" x14ac:dyDescent="0.35">
      <c r="L5196" s="213"/>
    </row>
    <row r="5197" spans="12:12" x14ac:dyDescent="0.35">
      <c r="L5197" s="213"/>
    </row>
    <row r="5198" spans="12:12" x14ac:dyDescent="0.35">
      <c r="L5198" s="213"/>
    </row>
    <row r="5199" spans="12:12" x14ac:dyDescent="0.35">
      <c r="L5199" s="213"/>
    </row>
    <row r="5200" spans="12:12" x14ac:dyDescent="0.35">
      <c r="L5200" s="213"/>
    </row>
    <row r="5201" spans="12:12" x14ac:dyDescent="0.35">
      <c r="L5201" s="213"/>
    </row>
    <row r="5202" spans="12:12" x14ac:dyDescent="0.35">
      <c r="L5202" s="213"/>
    </row>
    <row r="5203" spans="12:12" x14ac:dyDescent="0.35">
      <c r="L5203" s="213"/>
    </row>
    <row r="5204" spans="12:12" x14ac:dyDescent="0.35">
      <c r="L5204" s="213"/>
    </row>
    <row r="5205" spans="12:12" x14ac:dyDescent="0.35">
      <c r="L5205" s="213"/>
    </row>
    <row r="5206" spans="12:12" x14ac:dyDescent="0.35">
      <c r="L5206" s="213"/>
    </row>
    <row r="5207" spans="12:12" x14ac:dyDescent="0.35">
      <c r="L5207" s="213"/>
    </row>
    <row r="5208" spans="12:12" x14ac:dyDescent="0.35">
      <c r="L5208" s="213"/>
    </row>
    <row r="5209" spans="12:12" x14ac:dyDescent="0.35">
      <c r="L5209" s="213"/>
    </row>
    <row r="5210" spans="12:12" x14ac:dyDescent="0.35">
      <c r="L5210" s="213"/>
    </row>
    <row r="5211" spans="12:12" x14ac:dyDescent="0.35">
      <c r="L5211" s="213"/>
    </row>
    <row r="5212" spans="12:12" x14ac:dyDescent="0.35">
      <c r="L5212" s="213"/>
    </row>
    <row r="5213" spans="12:12" x14ac:dyDescent="0.35">
      <c r="L5213" s="213"/>
    </row>
    <row r="5214" spans="12:12" x14ac:dyDescent="0.35">
      <c r="L5214" s="213"/>
    </row>
    <row r="5215" spans="12:12" x14ac:dyDescent="0.35">
      <c r="L5215" s="213"/>
    </row>
    <row r="5216" spans="12:12" x14ac:dyDescent="0.35">
      <c r="L5216" s="213"/>
    </row>
    <row r="5217" spans="12:12" x14ac:dyDescent="0.35">
      <c r="L5217" s="213"/>
    </row>
    <row r="5218" spans="12:12" x14ac:dyDescent="0.35">
      <c r="L5218" s="213"/>
    </row>
    <row r="5219" spans="12:12" x14ac:dyDescent="0.35">
      <c r="L5219" s="213"/>
    </row>
    <row r="5220" spans="12:12" x14ac:dyDescent="0.35">
      <c r="L5220" s="213"/>
    </row>
    <row r="5221" spans="12:12" x14ac:dyDescent="0.35">
      <c r="L5221" s="213"/>
    </row>
    <row r="5222" spans="12:12" x14ac:dyDescent="0.35">
      <c r="L5222" s="213"/>
    </row>
    <row r="5223" spans="12:12" x14ac:dyDescent="0.35">
      <c r="L5223" s="213"/>
    </row>
    <row r="5224" spans="12:12" x14ac:dyDescent="0.35">
      <c r="L5224" s="213"/>
    </row>
    <row r="5225" spans="12:12" x14ac:dyDescent="0.35">
      <c r="L5225" s="213"/>
    </row>
    <row r="5226" spans="12:12" x14ac:dyDescent="0.35">
      <c r="L5226" s="213"/>
    </row>
    <row r="5227" spans="12:12" x14ac:dyDescent="0.35">
      <c r="L5227" s="213"/>
    </row>
    <row r="5228" spans="12:12" x14ac:dyDescent="0.35">
      <c r="L5228" s="213"/>
    </row>
    <row r="5229" spans="12:12" x14ac:dyDescent="0.35">
      <c r="L5229" s="213"/>
    </row>
    <row r="5230" spans="12:12" x14ac:dyDescent="0.35">
      <c r="L5230" s="213"/>
    </row>
    <row r="5231" spans="12:12" x14ac:dyDescent="0.35">
      <c r="L5231" s="213"/>
    </row>
    <row r="5232" spans="12:12" x14ac:dyDescent="0.35">
      <c r="L5232" s="213"/>
    </row>
    <row r="5233" spans="12:12" x14ac:dyDescent="0.35">
      <c r="L5233" s="213"/>
    </row>
    <row r="5234" spans="12:12" x14ac:dyDescent="0.35">
      <c r="L5234" s="213"/>
    </row>
    <row r="5235" spans="12:12" x14ac:dyDescent="0.35">
      <c r="L5235" s="213"/>
    </row>
    <row r="5236" spans="12:12" x14ac:dyDescent="0.35">
      <c r="L5236" s="213"/>
    </row>
    <row r="5237" spans="12:12" x14ac:dyDescent="0.35">
      <c r="L5237" s="213"/>
    </row>
    <row r="5238" spans="12:12" x14ac:dyDescent="0.35">
      <c r="L5238" s="213"/>
    </row>
    <row r="5239" spans="12:12" x14ac:dyDescent="0.35">
      <c r="L5239" s="213"/>
    </row>
    <row r="5240" spans="12:12" x14ac:dyDescent="0.35">
      <c r="L5240" s="213"/>
    </row>
    <row r="5241" spans="12:12" x14ac:dyDescent="0.35">
      <c r="L5241" s="213"/>
    </row>
    <row r="5242" spans="12:12" x14ac:dyDescent="0.35">
      <c r="L5242" s="213"/>
    </row>
    <row r="5243" spans="12:12" x14ac:dyDescent="0.35">
      <c r="L5243" s="213"/>
    </row>
    <row r="5244" spans="12:12" x14ac:dyDescent="0.35">
      <c r="L5244" s="213"/>
    </row>
    <row r="5245" spans="12:12" x14ac:dyDescent="0.35">
      <c r="L5245" s="213"/>
    </row>
    <row r="5246" spans="12:12" x14ac:dyDescent="0.35">
      <c r="L5246" s="213"/>
    </row>
    <row r="5247" spans="12:12" x14ac:dyDescent="0.35">
      <c r="L5247" s="213"/>
    </row>
    <row r="5248" spans="12:12" x14ac:dyDescent="0.35">
      <c r="L5248" s="213"/>
    </row>
    <row r="5249" spans="12:12" x14ac:dyDescent="0.35">
      <c r="L5249" s="213"/>
    </row>
    <row r="5250" spans="12:12" x14ac:dyDescent="0.35">
      <c r="L5250" s="213"/>
    </row>
    <row r="5251" spans="12:12" x14ac:dyDescent="0.35">
      <c r="L5251" s="213"/>
    </row>
    <row r="5252" spans="12:12" x14ac:dyDescent="0.35">
      <c r="L5252" s="213"/>
    </row>
    <row r="5253" spans="12:12" x14ac:dyDescent="0.35">
      <c r="L5253" s="213"/>
    </row>
    <row r="5254" spans="12:12" x14ac:dyDescent="0.35">
      <c r="L5254" s="213"/>
    </row>
    <row r="5255" spans="12:12" x14ac:dyDescent="0.35">
      <c r="L5255" s="213"/>
    </row>
    <row r="5256" spans="12:12" x14ac:dyDescent="0.35">
      <c r="L5256" s="213"/>
    </row>
    <row r="5257" spans="12:12" x14ac:dyDescent="0.35">
      <c r="L5257" s="213"/>
    </row>
    <row r="5258" spans="12:12" x14ac:dyDescent="0.35">
      <c r="L5258" s="213"/>
    </row>
    <row r="5259" spans="12:12" x14ac:dyDescent="0.35">
      <c r="L5259" s="213"/>
    </row>
    <row r="5260" spans="12:12" x14ac:dyDescent="0.35">
      <c r="L5260" s="213"/>
    </row>
    <row r="5261" spans="12:12" x14ac:dyDescent="0.35">
      <c r="L5261" s="213"/>
    </row>
    <row r="5262" spans="12:12" x14ac:dyDescent="0.35">
      <c r="L5262" s="213"/>
    </row>
    <row r="5263" spans="12:12" x14ac:dyDescent="0.35">
      <c r="L5263" s="213"/>
    </row>
    <row r="5264" spans="12:12" x14ac:dyDescent="0.35">
      <c r="L5264" s="213"/>
    </row>
    <row r="5265" spans="12:12" x14ac:dyDescent="0.35">
      <c r="L5265" s="213"/>
    </row>
    <row r="5266" spans="12:12" x14ac:dyDescent="0.35">
      <c r="L5266" s="213"/>
    </row>
    <row r="5267" spans="12:12" x14ac:dyDescent="0.35">
      <c r="L5267" s="213"/>
    </row>
    <row r="5268" spans="12:12" x14ac:dyDescent="0.35">
      <c r="L5268" s="213"/>
    </row>
    <row r="5269" spans="12:12" x14ac:dyDescent="0.35">
      <c r="L5269" s="213"/>
    </row>
    <row r="5270" spans="12:12" x14ac:dyDescent="0.35">
      <c r="L5270" s="213"/>
    </row>
    <row r="5271" spans="12:12" x14ac:dyDescent="0.35">
      <c r="L5271" s="213"/>
    </row>
    <row r="5272" spans="12:12" x14ac:dyDescent="0.35">
      <c r="L5272" s="213"/>
    </row>
    <row r="5273" spans="12:12" x14ac:dyDescent="0.35">
      <c r="L5273" s="213"/>
    </row>
    <row r="5274" spans="12:12" x14ac:dyDescent="0.35">
      <c r="L5274" s="213"/>
    </row>
    <row r="5275" spans="12:12" x14ac:dyDescent="0.35">
      <c r="L5275" s="213"/>
    </row>
    <row r="5276" spans="12:12" x14ac:dyDescent="0.35">
      <c r="L5276" s="213"/>
    </row>
    <row r="5277" spans="12:12" x14ac:dyDescent="0.35">
      <c r="L5277" s="213"/>
    </row>
    <row r="5278" spans="12:12" x14ac:dyDescent="0.35">
      <c r="L5278" s="213"/>
    </row>
    <row r="5279" spans="12:12" x14ac:dyDescent="0.35">
      <c r="L5279" s="213"/>
    </row>
    <row r="5280" spans="12:12" x14ac:dyDescent="0.35">
      <c r="L5280" s="213"/>
    </row>
    <row r="5281" spans="12:12" x14ac:dyDescent="0.35">
      <c r="L5281" s="213"/>
    </row>
    <row r="5282" spans="12:12" x14ac:dyDescent="0.35">
      <c r="L5282" s="213"/>
    </row>
    <row r="5283" spans="12:12" x14ac:dyDescent="0.35">
      <c r="L5283" s="213"/>
    </row>
    <row r="5284" spans="12:12" x14ac:dyDescent="0.35">
      <c r="L5284" s="213"/>
    </row>
    <row r="5285" spans="12:12" x14ac:dyDescent="0.35">
      <c r="L5285" s="213"/>
    </row>
    <row r="5286" spans="12:12" x14ac:dyDescent="0.35">
      <c r="L5286" s="213"/>
    </row>
    <row r="5287" spans="12:12" x14ac:dyDescent="0.35">
      <c r="L5287" s="213"/>
    </row>
    <row r="5288" spans="12:12" x14ac:dyDescent="0.35">
      <c r="L5288" s="213"/>
    </row>
    <row r="5289" spans="12:12" x14ac:dyDescent="0.35">
      <c r="L5289" s="213"/>
    </row>
    <row r="5290" spans="12:12" x14ac:dyDescent="0.35">
      <c r="L5290" s="213"/>
    </row>
    <row r="5291" spans="12:12" x14ac:dyDescent="0.35">
      <c r="L5291" s="213"/>
    </row>
    <row r="5292" spans="12:12" x14ac:dyDescent="0.35">
      <c r="L5292" s="213"/>
    </row>
    <row r="5293" spans="12:12" x14ac:dyDescent="0.35">
      <c r="L5293" s="213"/>
    </row>
    <row r="5294" spans="12:12" x14ac:dyDescent="0.35">
      <c r="L5294" s="213"/>
    </row>
    <row r="5295" spans="12:12" x14ac:dyDescent="0.35">
      <c r="L5295" s="213"/>
    </row>
    <row r="5296" spans="12:12" x14ac:dyDescent="0.35">
      <c r="L5296" s="213"/>
    </row>
    <row r="5297" spans="12:12" x14ac:dyDescent="0.35">
      <c r="L5297" s="213"/>
    </row>
    <row r="5298" spans="12:12" x14ac:dyDescent="0.35">
      <c r="L5298" s="213"/>
    </row>
    <row r="5299" spans="12:12" x14ac:dyDescent="0.35">
      <c r="L5299" s="213"/>
    </row>
    <row r="5300" spans="12:12" x14ac:dyDescent="0.35">
      <c r="L5300" s="213"/>
    </row>
    <row r="5301" spans="12:12" x14ac:dyDescent="0.35">
      <c r="L5301" s="213"/>
    </row>
    <row r="5302" spans="12:12" x14ac:dyDescent="0.35">
      <c r="L5302" s="213"/>
    </row>
    <row r="5303" spans="12:12" x14ac:dyDescent="0.35">
      <c r="L5303" s="213"/>
    </row>
    <row r="5304" spans="12:12" x14ac:dyDescent="0.35">
      <c r="L5304" s="213"/>
    </row>
    <row r="5305" spans="12:12" x14ac:dyDescent="0.35">
      <c r="L5305" s="213"/>
    </row>
    <row r="5306" spans="12:12" x14ac:dyDescent="0.35">
      <c r="L5306" s="213"/>
    </row>
    <row r="5307" spans="12:12" x14ac:dyDescent="0.35">
      <c r="L5307" s="213"/>
    </row>
    <row r="5308" spans="12:12" x14ac:dyDescent="0.35">
      <c r="L5308" s="213"/>
    </row>
    <row r="5309" spans="12:12" x14ac:dyDescent="0.35">
      <c r="L5309" s="213"/>
    </row>
    <row r="5310" spans="12:12" x14ac:dyDescent="0.35">
      <c r="L5310" s="213"/>
    </row>
    <row r="5311" spans="12:12" x14ac:dyDescent="0.35">
      <c r="L5311" s="213"/>
    </row>
    <row r="5312" spans="12:12" x14ac:dyDescent="0.35">
      <c r="L5312" s="213"/>
    </row>
    <row r="5313" spans="12:12" x14ac:dyDescent="0.35">
      <c r="L5313" s="213"/>
    </row>
    <row r="5314" spans="12:12" x14ac:dyDescent="0.35">
      <c r="L5314" s="213"/>
    </row>
    <row r="5315" spans="12:12" x14ac:dyDescent="0.35">
      <c r="L5315" s="213"/>
    </row>
    <row r="5316" spans="12:12" x14ac:dyDescent="0.35">
      <c r="L5316" s="213"/>
    </row>
    <row r="5317" spans="12:12" x14ac:dyDescent="0.35">
      <c r="L5317" s="213"/>
    </row>
    <row r="5318" spans="12:12" x14ac:dyDescent="0.35">
      <c r="L5318" s="213"/>
    </row>
    <row r="5319" spans="12:12" x14ac:dyDescent="0.35">
      <c r="L5319" s="213"/>
    </row>
    <row r="5320" spans="12:12" x14ac:dyDescent="0.35">
      <c r="L5320" s="213"/>
    </row>
    <row r="5321" spans="12:12" x14ac:dyDescent="0.35">
      <c r="L5321" s="213"/>
    </row>
    <row r="5322" spans="12:12" x14ac:dyDescent="0.35">
      <c r="L5322" s="213"/>
    </row>
    <row r="5323" spans="12:12" x14ac:dyDescent="0.35">
      <c r="L5323" s="213"/>
    </row>
    <row r="5324" spans="12:12" x14ac:dyDescent="0.35">
      <c r="L5324" s="213"/>
    </row>
    <row r="5325" spans="12:12" x14ac:dyDescent="0.35">
      <c r="L5325" s="213"/>
    </row>
    <row r="5326" spans="12:12" x14ac:dyDescent="0.35">
      <c r="L5326" s="213"/>
    </row>
    <row r="5327" spans="12:12" x14ac:dyDescent="0.35">
      <c r="L5327" s="213"/>
    </row>
    <row r="5328" spans="12:12" x14ac:dyDescent="0.35">
      <c r="L5328" s="213"/>
    </row>
    <row r="5329" spans="12:12" x14ac:dyDescent="0.35">
      <c r="L5329" s="213"/>
    </row>
    <row r="5330" spans="12:12" x14ac:dyDescent="0.35">
      <c r="L5330" s="213"/>
    </row>
    <row r="5331" spans="12:12" x14ac:dyDescent="0.35">
      <c r="L5331" s="213"/>
    </row>
    <row r="5332" spans="12:12" x14ac:dyDescent="0.35">
      <c r="L5332" s="213"/>
    </row>
    <row r="5333" spans="12:12" x14ac:dyDescent="0.35">
      <c r="L5333" s="213"/>
    </row>
    <row r="5334" spans="12:12" x14ac:dyDescent="0.35">
      <c r="L5334" s="213"/>
    </row>
    <row r="5335" spans="12:12" x14ac:dyDescent="0.35">
      <c r="L5335" s="213"/>
    </row>
    <row r="5336" spans="12:12" x14ac:dyDescent="0.35">
      <c r="L5336" s="213"/>
    </row>
    <row r="5337" spans="12:12" x14ac:dyDescent="0.35">
      <c r="L5337" s="213"/>
    </row>
    <row r="5338" spans="12:12" x14ac:dyDescent="0.35">
      <c r="L5338" s="213"/>
    </row>
    <row r="5339" spans="12:12" x14ac:dyDescent="0.35">
      <c r="L5339" s="213"/>
    </row>
    <row r="5340" spans="12:12" x14ac:dyDescent="0.35">
      <c r="L5340" s="213"/>
    </row>
    <row r="5341" spans="12:12" x14ac:dyDescent="0.35">
      <c r="L5341" s="213"/>
    </row>
    <row r="5342" spans="12:12" x14ac:dyDescent="0.35">
      <c r="L5342" s="213"/>
    </row>
    <row r="5343" spans="12:12" x14ac:dyDescent="0.35">
      <c r="L5343" s="213"/>
    </row>
    <row r="5344" spans="12:12" x14ac:dyDescent="0.35">
      <c r="L5344" s="213"/>
    </row>
    <row r="5345" spans="12:12" x14ac:dyDescent="0.35">
      <c r="L5345" s="213"/>
    </row>
    <row r="5346" spans="12:12" x14ac:dyDescent="0.35">
      <c r="L5346" s="213"/>
    </row>
    <row r="5347" spans="12:12" x14ac:dyDescent="0.35">
      <c r="L5347" s="213"/>
    </row>
    <row r="5348" spans="12:12" x14ac:dyDescent="0.35">
      <c r="L5348" s="213"/>
    </row>
    <row r="5349" spans="12:12" x14ac:dyDescent="0.35">
      <c r="L5349" s="213"/>
    </row>
    <row r="5350" spans="12:12" x14ac:dyDescent="0.35">
      <c r="L5350" s="213"/>
    </row>
    <row r="5351" spans="12:12" x14ac:dyDescent="0.35">
      <c r="L5351" s="213"/>
    </row>
    <row r="5352" spans="12:12" x14ac:dyDescent="0.35">
      <c r="L5352" s="213"/>
    </row>
    <row r="5353" spans="12:12" x14ac:dyDescent="0.35">
      <c r="L5353" s="213"/>
    </row>
    <row r="5354" spans="12:12" x14ac:dyDescent="0.35">
      <c r="L5354" s="213"/>
    </row>
    <row r="5355" spans="12:12" x14ac:dyDescent="0.35">
      <c r="L5355" s="213"/>
    </row>
    <row r="5356" spans="12:12" x14ac:dyDescent="0.35">
      <c r="L5356" s="213"/>
    </row>
    <row r="5357" spans="12:12" x14ac:dyDescent="0.35">
      <c r="L5357" s="213"/>
    </row>
    <row r="5358" spans="12:12" x14ac:dyDescent="0.35">
      <c r="L5358" s="213"/>
    </row>
    <row r="5359" spans="12:12" x14ac:dyDescent="0.35">
      <c r="L5359" s="213"/>
    </row>
    <row r="5360" spans="12:12" x14ac:dyDescent="0.35">
      <c r="L5360" s="213"/>
    </row>
    <row r="5361" spans="12:12" x14ac:dyDescent="0.35">
      <c r="L5361" s="213"/>
    </row>
    <row r="5362" spans="12:12" x14ac:dyDescent="0.35">
      <c r="L5362" s="213"/>
    </row>
    <row r="5363" spans="12:12" x14ac:dyDescent="0.35">
      <c r="L5363" s="213"/>
    </row>
    <row r="5364" spans="12:12" x14ac:dyDescent="0.35">
      <c r="L5364" s="213"/>
    </row>
    <row r="5365" spans="12:12" x14ac:dyDescent="0.35">
      <c r="L5365" s="213"/>
    </row>
    <row r="5366" spans="12:12" x14ac:dyDescent="0.35">
      <c r="L5366" s="213"/>
    </row>
    <row r="5367" spans="12:12" x14ac:dyDescent="0.35">
      <c r="L5367" s="213"/>
    </row>
    <row r="5368" spans="12:12" x14ac:dyDescent="0.35">
      <c r="L5368" s="213"/>
    </row>
    <row r="5369" spans="12:12" x14ac:dyDescent="0.35">
      <c r="L5369" s="213"/>
    </row>
    <row r="5370" spans="12:12" x14ac:dyDescent="0.35">
      <c r="L5370" s="213"/>
    </row>
    <row r="5371" spans="12:12" x14ac:dyDescent="0.35">
      <c r="L5371" s="213"/>
    </row>
    <row r="5372" spans="12:12" x14ac:dyDescent="0.35">
      <c r="L5372" s="213"/>
    </row>
    <row r="5373" spans="12:12" x14ac:dyDescent="0.35">
      <c r="L5373" s="213"/>
    </row>
    <row r="5374" spans="12:12" x14ac:dyDescent="0.35">
      <c r="L5374" s="213"/>
    </row>
    <row r="5375" spans="12:12" x14ac:dyDescent="0.35">
      <c r="L5375" s="213"/>
    </row>
    <row r="5376" spans="12:12" x14ac:dyDescent="0.35">
      <c r="L5376" s="213"/>
    </row>
    <row r="5377" spans="12:12" x14ac:dyDescent="0.35">
      <c r="L5377" s="213"/>
    </row>
    <row r="5378" spans="12:12" x14ac:dyDescent="0.35">
      <c r="L5378" s="213"/>
    </row>
    <row r="5379" spans="12:12" x14ac:dyDescent="0.35">
      <c r="L5379" s="213"/>
    </row>
    <row r="5380" spans="12:12" x14ac:dyDescent="0.35">
      <c r="L5380" s="213"/>
    </row>
    <row r="5381" spans="12:12" x14ac:dyDescent="0.35">
      <c r="L5381" s="213"/>
    </row>
    <row r="5382" spans="12:12" x14ac:dyDescent="0.35">
      <c r="L5382" s="213"/>
    </row>
    <row r="5383" spans="12:12" x14ac:dyDescent="0.35">
      <c r="L5383" s="213"/>
    </row>
    <row r="5384" spans="12:12" x14ac:dyDescent="0.35">
      <c r="L5384" s="213"/>
    </row>
    <row r="5385" spans="12:12" x14ac:dyDescent="0.35">
      <c r="L5385" s="213"/>
    </row>
    <row r="5386" spans="12:12" x14ac:dyDescent="0.35">
      <c r="L5386" s="213"/>
    </row>
    <row r="5387" spans="12:12" x14ac:dyDescent="0.35">
      <c r="L5387" s="213"/>
    </row>
    <row r="5388" spans="12:12" x14ac:dyDescent="0.35">
      <c r="L5388" s="213"/>
    </row>
    <row r="5389" spans="12:12" x14ac:dyDescent="0.35">
      <c r="L5389" s="213"/>
    </row>
    <row r="5390" spans="12:12" x14ac:dyDescent="0.35">
      <c r="L5390" s="213"/>
    </row>
    <row r="5391" spans="12:12" x14ac:dyDescent="0.35">
      <c r="L5391" s="213"/>
    </row>
    <row r="5392" spans="12:12" x14ac:dyDescent="0.35">
      <c r="L5392" s="213"/>
    </row>
    <row r="5393" spans="12:12" x14ac:dyDescent="0.35">
      <c r="L5393" s="213"/>
    </row>
    <row r="5394" spans="12:12" x14ac:dyDescent="0.35">
      <c r="L5394" s="213"/>
    </row>
    <row r="5395" spans="12:12" x14ac:dyDescent="0.35">
      <c r="L5395" s="213"/>
    </row>
    <row r="5396" spans="12:12" x14ac:dyDescent="0.35">
      <c r="L5396" s="213"/>
    </row>
    <row r="5397" spans="12:12" x14ac:dyDescent="0.35">
      <c r="L5397" s="213"/>
    </row>
    <row r="5398" spans="12:12" x14ac:dyDescent="0.35">
      <c r="L5398" s="213"/>
    </row>
    <row r="5399" spans="12:12" x14ac:dyDescent="0.35">
      <c r="L5399" s="213"/>
    </row>
    <row r="5400" spans="12:12" x14ac:dyDescent="0.35">
      <c r="L5400" s="213"/>
    </row>
    <row r="5401" spans="12:12" x14ac:dyDescent="0.35">
      <c r="L5401" s="213"/>
    </row>
    <row r="5402" spans="12:12" x14ac:dyDescent="0.35">
      <c r="L5402" s="213"/>
    </row>
    <row r="5403" spans="12:12" x14ac:dyDescent="0.35">
      <c r="L5403" s="213"/>
    </row>
    <row r="5404" spans="12:12" x14ac:dyDescent="0.35">
      <c r="L5404" s="213"/>
    </row>
    <row r="5405" spans="12:12" x14ac:dyDescent="0.35">
      <c r="L5405" s="213"/>
    </row>
    <row r="5406" spans="12:12" x14ac:dyDescent="0.35">
      <c r="L5406" s="213"/>
    </row>
    <row r="5407" spans="12:12" x14ac:dyDescent="0.35">
      <c r="L5407" s="213"/>
    </row>
    <row r="5408" spans="12:12" x14ac:dyDescent="0.35">
      <c r="L5408" s="213"/>
    </row>
    <row r="5409" spans="12:12" x14ac:dyDescent="0.35">
      <c r="L5409" s="213"/>
    </row>
    <row r="5410" spans="12:12" x14ac:dyDescent="0.35">
      <c r="L5410" s="213"/>
    </row>
    <row r="5411" spans="12:12" x14ac:dyDescent="0.35">
      <c r="L5411" s="213"/>
    </row>
    <row r="5412" spans="12:12" x14ac:dyDescent="0.35">
      <c r="L5412" s="213"/>
    </row>
    <row r="5413" spans="12:12" x14ac:dyDescent="0.35">
      <c r="L5413" s="213"/>
    </row>
    <row r="5414" spans="12:12" x14ac:dyDescent="0.35">
      <c r="L5414" s="213"/>
    </row>
    <row r="5415" spans="12:12" x14ac:dyDescent="0.35">
      <c r="L5415" s="213"/>
    </row>
    <row r="5416" spans="12:12" x14ac:dyDescent="0.35">
      <c r="L5416" s="213"/>
    </row>
    <row r="5417" spans="12:12" x14ac:dyDescent="0.35">
      <c r="L5417" s="213"/>
    </row>
    <row r="5418" spans="12:12" x14ac:dyDescent="0.35">
      <c r="L5418" s="213"/>
    </row>
    <row r="5419" spans="12:12" x14ac:dyDescent="0.35">
      <c r="L5419" s="213"/>
    </row>
    <row r="5420" spans="12:12" x14ac:dyDescent="0.35">
      <c r="L5420" s="213"/>
    </row>
    <row r="5421" spans="12:12" x14ac:dyDescent="0.35">
      <c r="L5421" s="213"/>
    </row>
    <row r="5422" spans="12:12" x14ac:dyDescent="0.35">
      <c r="L5422" s="213"/>
    </row>
    <row r="5423" spans="12:12" x14ac:dyDescent="0.35">
      <c r="L5423" s="213"/>
    </row>
    <row r="5424" spans="12:12" x14ac:dyDescent="0.35">
      <c r="L5424" s="213"/>
    </row>
    <row r="5425" spans="12:12" x14ac:dyDescent="0.35">
      <c r="L5425" s="213"/>
    </row>
    <row r="5426" spans="12:12" x14ac:dyDescent="0.35">
      <c r="L5426" s="213"/>
    </row>
    <row r="5427" spans="12:12" x14ac:dyDescent="0.35">
      <c r="L5427" s="213"/>
    </row>
    <row r="5428" spans="12:12" x14ac:dyDescent="0.35">
      <c r="L5428" s="213"/>
    </row>
    <row r="5429" spans="12:12" x14ac:dyDescent="0.35">
      <c r="L5429" s="213"/>
    </row>
    <row r="5430" spans="12:12" x14ac:dyDescent="0.35">
      <c r="L5430" s="213"/>
    </row>
    <row r="5431" spans="12:12" x14ac:dyDescent="0.35">
      <c r="L5431" s="213"/>
    </row>
    <row r="5432" spans="12:12" x14ac:dyDescent="0.35">
      <c r="L5432" s="213"/>
    </row>
    <row r="5433" spans="12:12" x14ac:dyDescent="0.35">
      <c r="L5433" s="213"/>
    </row>
    <row r="5434" spans="12:12" x14ac:dyDescent="0.35">
      <c r="L5434" s="213"/>
    </row>
    <row r="5435" spans="12:12" x14ac:dyDescent="0.35">
      <c r="L5435" s="213"/>
    </row>
    <row r="5436" spans="12:12" x14ac:dyDescent="0.35">
      <c r="L5436" s="213"/>
    </row>
    <row r="5437" spans="12:12" x14ac:dyDescent="0.35">
      <c r="L5437" s="213"/>
    </row>
    <row r="5438" spans="12:12" x14ac:dyDescent="0.35">
      <c r="L5438" s="213"/>
    </row>
    <row r="5439" spans="12:12" x14ac:dyDescent="0.35">
      <c r="L5439" s="213"/>
    </row>
    <row r="5440" spans="12:12" x14ac:dyDescent="0.35">
      <c r="L5440" s="213"/>
    </row>
    <row r="5441" spans="12:12" x14ac:dyDescent="0.35">
      <c r="L5441" s="213"/>
    </row>
    <row r="5442" spans="12:12" x14ac:dyDescent="0.35">
      <c r="L5442" s="213"/>
    </row>
    <row r="5443" spans="12:12" x14ac:dyDescent="0.35">
      <c r="L5443" s="213"/>
    </row>
    <row r="5444" spans="12:12" x14ac:dyDescent="0.35">
      <c r="L5444" s="213"/>
    </row>
    <row r="5445" spans="12:12" x14ac:dyDescent="0.35">
      <c r="L5445" s="213"/>
    </row>
    <row r="5446" spans="12:12" x14ac:dyDescent="0.35">
      <c r="L5446" s="213"/>
    </row>
    <row r="5447" spans="12:12" x14ac:dyDescent="0.35">
      <c r="L5447" s="213"/>
    </row>
    <row r="5448" spans="12:12" x14ac:dyDescent="0.35">
      <c r="L5448" s="213"/>
    </row>
    <row r="5449" spans="12:12" x14ac:dyDescent="0.35">
      <c r="L5449" s="213"/>
    </row>
    <row r="5450" spans="12:12" x14ac:dyDescent="0.35">
      <c r="L5450" s="213"/>
    </row>
    <row r="5451" spans="12:12" x14ac:dyDescent="0.35">
      <c r="L5451" s="213"/>
    </row>
    <row r="5452" spans="12:12" x14ac:dyDescent="0.35">
      <c r="L5452" s="213"/>
    </row>
    <row r="5453" spans="12:12" x14ac:dyDescent="0.35">
      <c r="L5453" s="213"/>
    </row>
    <row r="5454" spans="12:12" x14ac:dyDescent="0.35">
      <c r="L5454" s="213"/>
    </row>
    <row r="5455" spans="12:12" x14ac:dyDescent="0.35">
      <c r="L5455" s="213"/>
    </row>
    <row r="5456" spans="12:12" x14ac:dyDescent="0.35">
      <c r="L5456" s="213"/>
    </row>
    <row r="5457" spans="12:12" x14ac:dyDescent="0.35">
      <c r="L5457" s="213"/>
    </row>
    <row r="5458" spans="12:12" x14ac:dyDescent="0.35">
      <c r="L5458" s="213"/>
    </row>
    <row r="5459" spans="12:12" x14ac:dyDescent="0.35">
      <c r="L5459" s="213"/>
    </row>
    <row r="5460" spans="12:12" x14ac:dyDescent="0.35">
      <c r="L5460" s="213"/>
    </row>
    <row r="5461" spans="12:12" x14ac:dyDescent="0.35">
      <c r="L5461" s="213"/>
    </row>
    <row r="5462" spans="12:12" x14ac:dyDescent="0.35">
      <c r="L5462" s="213"/>
    </row>
    <row r="5463" spans="12:12" x14ac:dyDescent="0.35">
      <c r="L5463" s="213"/>
    </row>
    <row r="5464" spans="12:12" x14ac:dyDescent="0.35">
      <c r="L5464" s="213"/>
    </row>
    <row r="5465" spans="12:12" x14ac:dyDescent="0.35">
      <c r="L5465" s="213"/>
    </row>
    <row r="5466" spans="12:12" x14ac:dyDescent="0.35">
      <c r="L5466" s="213"/>
    </row>
    <row r="5467" spans="12:12" x14ac:dyDescent="0.35">
      <c r="L5467" s="213"/>
    </row>
    <row r="5468" spans="12:12" x14ac:dyDescent="0.35">
      <c r="L5468" s="213"/>
    </row>
    <row r="5469" spans="12:12" x14ac:dyDescent="0.35">
      <c r="L5469" s="213"/>
    </row>
    <row r="5470" spans="12:12" x14ac:dyDescent="0.35">
      <c r="L5470" s="213"/>
    </row>
    <row r="5471" spans="12:12" x14ac:dyDescent="0.35">
      <c r="L5471" s="213"/>
    </row>
    <row r="5472" spans="12:12" x14ac:dyDescent="0.35">
      <c r="L5472" s="213"/>
    </row>
    <row r="5473" spans="12:12" x14ac:dyDescent="0.35">
      <c r="L5473" s="213"/>
    </row>
    <row r="5474" spans="12:12" x14ac:dyDescent="0.35">
      <c r="L5474" s="213"/>
    </row>
    <row r="5475" spans="12:12" x14ac:dyDescent="0.35">
      <c r="L5475" s="213"/>
    </row>
    <row r="5476" spans="12:12" x14ac:dyDescent="0.35">
      <c r="L5476" s="213"/>
    </row>
    <row r="5477" spans="12:12" x14ac:dyDescent="0.35">
      <c r="L5477" s="213"/>
    </row>
    <row r="5478" spans="12:12" x14ac:dyDescent="0.35">
      <c r="L5478" s="213"/>
    </row>
    <row r="5479" spans="12:12" x14ac:dyDescent="0.35">
      <c r="L5479" s="213"/>
    </row>
    <row r="5480" spans="12:12" x14ac:dyDescent="0.35">
      <c r="L5480" s="213"/>
    </row>
    <row r="5481" spans="12:12" x14ac:dyDescent="0.35">
      <c r="L5481" s="213"/>
    </row>
    <row r="5482" spans="12:12" x14ac:dyDescent="0.35">
      <c r="L5482" s="213"/>
    </row>
    <row r="5483" spans="12:12" x14ac:dyDescent="0.35">
      <c r="L5483" s="213"/>
    </row>
    <row r="5484" spans="12:12" x14ac:dyDescent="0.35">
      <c r="L5484" s="213"/>
    </row>
    <row r="5485" spans="12:12" x14ac:dyDescent="0.35">
      <c r="L5485" s="213"/>
    </row>
    <row r="5486" spans="12:12" x14ac:dyDescent="0.35">
      <c r="L5486" s="213"/>
    </row>
    <row r="5487" spans="12:12" x14ac:dyDescent="0.35">
      <c r="L5487" s="213"/>
    </row>
    <row r="5488" spans="12:12" x14ac:dyDescent="0.35">
      <c r="L5488" s="213"/>
    </row>
    <row r="5489" spans="12:12" x14ac:dyDescent="0.35">
      <c r="L5489" s="213"/>
    </row>
    <row r="5490" spans="12:12" x14ac:dyDescent="0.35">
      <c r="L5490" s="213"/>
    </row>
    <row r="5491" spans="12:12" x14ac:dyDescent="0.35">
      <c r="L5491" s="213"/>
    </row>
    <row r="5492" spans="12:12" x14ac:dyDescent="0.35">
      <c r="L5492" s="213"/>
    </row>
    <row r="5493" spans="12:12" x14ac:dyDescent="0.35">
      <c r="L5493" s="213"/>
    </row>
    <row r="5494" spans="12:12" x14ac:dyDescent="0.35">
      <c r="L5494" s="213"/>
    </row>
    <row r="5495" spans="12:12" x14ac:dyDescent="0.35">
      <c r="L5495" s="213"/>
    </row>
    <row r="5496" spans="12:12" x14ac:dyDescent="0.35">
      <c r="L5496" s="213"/>
    </row>
    <row r="5497" spans="12:12" x14ac:dyDescent="0.35">
      <c r="L5497" s="213"/>
    </row>
    <row r="5498" spans="12:12" x14ac:dyDescent="0.35">
      <c r="L5498" s="213"/>
    </row>
    <row r="5499" spans="12:12" x14ac:dyDescent="0.35">
      <c r="L5499" s="213"/>
    </row>
    <row r="5500" spans="12:12" x14ac:dyDescent="0.35">
      <c r="L5500" s="213"/>
    </row>
    <row r="5501" spans="12:12" x14ac:dyDescent="0.35">
      <c r="L5501" s="213"/>
    </row>
    <row r="5502" spans="12:12" x14ac:dyDescent="0.35">
      <c r="L5502" s="213"/>
    </row>
    <row r="5503" spans="12:12" x14ac:dyDescent="0.35">
      <c r="L5503" s="213"/>
    </row>
    <row r="5504" spans="12:12" x14ac:dyDescent="0.35">
      <c r="L5504" s="213"/>
    </row>
    <row r="5505" spans="12:12" x14ac:dyDescent="0.35">
      <c r="L5505" s="213"/>
    </row>
    <row r="5506" spans="12:12" x14ac:dyDescent="0.35">
      <c r="L5506" s="213"/>
    </row>
    <row r="5507" spans="12:12" x14ac:dyDescent="0.35">
      <c r="L5507" s="213"/>
    </row>
    <row r="5508" spans="12:12" x14ac:dyDescent="0.35">
      <c r="L5508" s="213"/>
    </row>
    <row r="5509" spans="12:12" x14ac:dyDescent="0.35">
      <c r="L5509" s="213"/>
    </row>
    <row r="5510" spans="12:12" x14ac:dyDescent="0.35">
      <c r="L5510" s="213"/>
    </row>
    <row r="5511" spans="12:12" x14ac:dyDescent="0.35">
      <c r="L5511" s="213"/>
    </row>
    <row r="5512" spans="12:12" x14ac:dyDescent="0.35">
      <c r="L5512" s="213"/>
    </row>
    <row r="5513" spans="12:12" x14ac:dyDescent="0.35">
      <c r="L5513" s="213"/>
    </row>
    <row r="5514" spans="12:12" x14ac:dyDescent="0.35">
      <c r="L5514" s="213"/>
    </row>
    <row r="5515" spans="12:12" x14ac:dyDescent="0.35">
      <c r="L5515" s="213"/>
    </row>
    <row r="5516" spans="12:12" x14ac:dyDescent="0.35">
      <c r="L5516" s="213"/>
    </row>
    <row r="5517" spans="12:12" x14ac:dyDescent="0.35">
      <c r="L5517" s="213"/>
    </row>
    <row r="5518" spans="12:12" x14ac:dyDescent="0.35">
      <c r="L5518" s="213"/>
    </row>
    <row r="5519" spans="12:12" x14ac:dyDescent="0.35">
      <c r="L5519" s="213"/>
    </row>
    <row r="5520" spans="12:12" x14ac:dyDescent="0.35">
      <c r="L5520" s="213"/>
    </row>
    <row r="5521" spans="12:12" x14ac:dyDescent="0.35">
      <c r="L5521" s="213"/>
    </row>
    <row r="5522" spans="12:12" x14ac:dyDescent="0.35">
      <c r="L5522" s="213"/>
    </row>
    <row r="5523" spans="12:12" x14ac:dyDescent="0.35">
      <c r="L5523" s="213"/>
    </row>
    <row r="5524" spans="12:12" x14ac:dyDescent="0.35">
      <c r="L5524" s="213"/>
    </row>
    <row r="5525" spans="12:12" x14ac:dyDescent="0.35">
      <c r="L5525" s="213"/>
    </row>
    <row r="5526" spans="12:12" x14ac:dyDescent="0.35">
      <c r="L5526" s="213"/>
    </row>
    <row r="5527" spans="12:12" x14ac:dyDescent="0.35">
      <c r="L5527" s="213"/>
    </row>
    <row r="5528" spans="12:12" x14ac:dyDescent="0.35">
      <c r="L5528" s="213"/>
    </row>
    <row r="5529" spans="12:12" x14ac:dyDescent="0.35">
      <c r="L5529" s="213"/>
    </row>
    <row r="5530" spans="12:12" x14ac:dyDescent="0.35">
      <c r="L5530" s="213"/>
    </row>
    <row r="5531" spans="12:12" x14ac:dyDescent="0.35">
      <c r="L5531" s="213"/>
    </row>
    <row r="5532" spans="12:12" x14ac:dyDescent="0.35">
      <c r="L5532" s="213"/>
    </row>
    <row r="5533" spans="12:12" x14ac:dyDescent="0.35">
      <c r="L5533" s="213"/>
    </row>
    <row r="5534" spans="12:12" x14ac:dyDescent="0.35">
      <c r="L5534" s="213"/>
    </row>
    <row r="5535" spans="12:12" x14ac:dyDescent="0.35">
      <c r="L5535" s="213"/>
    </row>
    <row r="5536" spans="12:12" x14ac:dyDescent="0.35">
      <c r="L5536" s="213"/>
    </row>
    <row r="5537" spans="12:12" x14ac:dyDescent="0.35">
      <c r="L5537" s="213"/>
    </row>
    <row r="5538" spans="12:12" x14ac:dyDescent="0.35">
      <c r="L5538" s="213"/>
    </row>
    <row r="5539" spans="12:12" x14ac:dyDescent="0.35">
      <c r="L5539" s="213"/>
    </row>
    <row r="5540" spans="12:12" x14ac:dyDescent="0.35">
      <c r="L5540" s="213"/>
    </row>
    <row r="5541" spans="12:12" x14ac:dyDescent="0.35">
      <c r="L5541" s="213"/>
    </row>
    <row r="5542" spans="12:12" x14ac:dyDescent="0.35">
      <c r="L5542" s="213"/>
    </row>
    <row r="5543" spans="12:12" x14ac:dyDescent="0.35">
      <c r="L5543" s="213"/>
    </row>
    <row r="5544" spans="12:12" x14ac:dyDescent="0.35">
      <c r="L5544" s="213"/>
    </row>
    <row r="5545" spans="12:12" x14ac:dyDescent="0.35">
      <c r="L5545" s="213"/>
    </row>
    <row r="5546" spans="12:12" x14ac:dyDescent="0.35">
      <c r="L5546" s="213"/>
    </row>
    <row r="5547" spans="12:12" x14ac:dyDescent="0.35">
      <c r="L5547" s="213"/>
    </row>
    <row r="5548" spans="12:12" x14ac:dyDescent="0.35">
      <c r="L5548" s="213"/>
    </row>
    <row r="5549" spans="12:12" x14ac:dyDescent="0.35">
      <c r="L5549" s="213"/>
    </row>
    <row r="5550" spans="12:12" x14ac:dyDescent="0.35">
      <c r="L5550" s="213"/>
    </row>
    <row r="5551" spans="12:12" x14ac:dyDescent="0.35">
      <c r="L5551" s="213"/>
    </row>
    <row r="5552" spans="12:12" x14ac:dyDescent="0.35">
      <c r="L5552" s="213"/>
    </row>
    <row r="5553" spans="12:12" x14ac:dyDescent="0.35">
      <c r="L5553" s="213"/>
    </row>
    <row r="5554" spans="12:12" x14ac:dyDescent="0.35">
      <c r="L5554" s="213"/>
    </row>
    <row r="5555" spans="12:12" x14ac:dyDescent="0.35">
      <c r="L5555" s="213"/>
    </row>
    <row r="5556" spans="12:12" x14ac:dyDescent="0.35">
      <c r="L5556" s="213"/>
    </row>
    <row r="5557" spans="12:12" x14ac:dyDescent="0.35">
      <c r="L5557" s="213"/>
    </row>
    <row r="5558" spans="12:12" x14ac:dyDescent="0.35">
      <c r="L5558" s="213"/>
    </row>
    <row r="5559" spans="12:12" x14ac:dyDescent="0.35">
      <c r="L5559" s="213"/>
    </row>
    <row r="5560" spans="12:12" x14ac:dyDescent="0.35">
      <c r="L5560" s="213"/>
    </row>
    <row r="5561" spans="12:12" x14ac:dyDescent="0.35">
      <c r="L5561" s="213"/>
    </row>
    <row r="5562" spans="12:12" x14ac:dyDescent="0.35">
      <c r="L5562" s="213"/>
    </row>
    <row r="5563" spans="12:12" x14ac:dyDescent="0.35">
      <c r="L5563" s="213"/>
    </row>
    <row r="5564" spans="12:12" x14ac:dyDescent="0.35">
      <c r="L5564" s="213"/>
    </row>
    <row r="5565" spans="12:12" x14ac:dyDescent="0.35">
      <c r="L5565" s="213"/>
    </row>
    <row r="5566" spans="12:12" x14ac:dyDescent="0.35">
      <c r="L5566" s="213"/>
    </row>
    <row r="5567" spans="12:12" x14ac:dyDescent="0.35">
      <c r="L5567" s="213"/>
    </row>
    <row r="5568" spans="12:12" x14ac:dyDescent="0.35">
      <c r="L5568" s="213"/>
    </row>
    <row r="5569" spans="12:12" x14ac:dyDescent="0.35">
      <c r="L5569" s="213"/>
    </row>
    <row r="5570" spans="12:12" x14ac:dyDescent="0.35">
      <c r="L5570" s="213"/>
    </row>
    <row r="5571" spans="12:12" x14ac:dyDescent="0.35">
      <c r="L5571" s="213"/>
    </row>
    <row r="5572" spans="12:12" x14ac:dyDescent="0.35">
      <c r="L5572" s="213"/>
    </row>
    <row r="5573" spans="12:12" x14ac:dyDescent="0.35">
      <c r="L5573" s="213"/>
    </row>
    <row r="5574" spans="12:12" x14ac:dyDescent="0.35">
      <c r="L5574" s="213"/>
    </row>
    <row r="5575" spans="12:12" x14ac:dyDescent="0.35">
      <c r="L5575" s="213"/>
    </row>
    <row r="5576" spans="12:12" x14ac:dyDescent="0.35">
      <c r="L5576" s="213"/>
    </row>
    <row r="5577" spans="12:12" x14ac:dyDescent="0.35">
      <c r="L5577" s="213"/>
    </row>
    <row r="5578" spans="12:12" x14ac:dyDescent="0.35">
      <c r="L5578" s="213"/>
    </row>
    <row r="5579" spans="12:12" x14ac:dyDescent="0.35">
      <c r="L5579" s="213"/>
    </row>
    <row r="5580" spans="12:12" x14ac:dyDescent="0.35">
      <c r="L5580" s="213"/>
    </row>
    <row r="5581" spans="12:12" x14ac:dyDescent="0.35">
      <c r="L5581" s="213"/>
    </row>
    <row r="5582" spans="12:12" x14ac:dyDescent="0.35">
      <c r="L5582" s="213"/>
    </row>
    <row r="5583" spans="12:12" x14ac:dyDescent="0.35">
      <c r="L5583" s="213"/>
    </row>
    <row r="5584" spans="12:12" x14ac:dyDescent="0.35">
      <c r="L5584" s="213"/>
    </row>
    <row r="5585" spans="12:12" x14ac:dyDescent="0.35">
      <c r="L5585" s="213"/>
    </row>
    <row r="5586" spans="12:12" x14ac:dyDescent="0.35">
      <c r="L5586" s="213"/>
    </row>
    <row r="5587" spans="12:12" x14ac:dyDescent="0.35">
      <c r="L5587" s="213"/>
    </row>
    <row r="5588" spans="12:12" x14ac:dyDescent="0.35">
      <c r="L5588" s="213"/>
    </row>
    <row r="5589" spans="12:12" x14ac:dyDescent="0.35">
      <c r="L5589" s="213"/>
    </row>
    <row r="5590" spans="12:12" x14ac:dyDescent="0.35">
      <c r="L5590" s="213"/>
    </row>
    <row r="5591" spans="12:12" x14ac:dyDescent="0.35">
      <c r="L5591" s="213"/>
    </row>
    <row r="5592" spans="12:12" x14ac:dyDescent="0.35">
      <c r="L5592" s="213"/>
    </row>
    <row r="5593" spans="12:12" x14ac:dyDescent="0.35">
      <c r="L5593" s="213"/>
    </row>
    <row r="5594" spans="12:12" x14ac:dyDescent="0.35">
      <c r="L5594" s="213"/>
    </row>
    <row r="5595" spans="12:12" x14ac:dyDescent="0.35">
      <c r="L5595" s="213"/>
    </row>
    <row r="5596" spans="12:12" x14ac:dyDescent="0.35">
      <c r="L5596" s="213"/>
    </row>
    <row r="5597" spans="12:12" x14ac:dyDescent="0.35">
      <c r="L5597" s="213"/>
    </row>
    <row r="5598" spans="12:12" x14ac:dyDescent="0.35">
      <c r="L5598" s="213"/>
    </row>
    <row r="5599" spans="12:12" x14ac:dyDescent="0.35">
      <c r="L5599" s="213"/>
    </row>
    <row r="5600" spans="12:12" x14ac:dyDescent="0.35">
      <c r="L5600" s="213"/>
    </row>
    <row r="5601" spans="12:12" x14ac:dyDescent="0.35">
      <c r="L5601" s="213"/>
    </row>
    <row r="5602" spans="12:12" x14ac:dyDescent="0.35">
      <c r="L5602" s="213"/>
    </row>
    <row r="5603" spans="12:12" x14ac:dyDescent="0.35">
      <c r="L5603" s="213"/>
    </row>
    <row r="5604" spans="12:12" x14ac:dyDescent="0.35">
      <c r="L5604" s="213"/>
    </row>
    <row r="5605" spans="12:12" x14ac:dyDescent="0.35">
      <c r="L5605" s="213"/>
    </row>
    <row r="5606" spans="12:12" x14ac:dyDescent="0.35">
      <c r="L5606" s="213"/>
    </row>
    <row r="5607" spans="12:12" x14ac:dyDescent="0.35">
      <c r="L5607" s="213"/>
    </row>
    <row r="5608" spans="12:12" x14ac:dyDescent="0.35">
      <c r="L5608" s="213"/>
    </row>
    <row r="5609" spans="12:12" x14ac:dyDescent="0.35">
      <c r="L5609" s="213"/>
    </row>
    <row r="5610" spans="12:12" x14ac:dyDescent="0.35">
      <c r="L5610" s="213"/>
    </row>
    <row r="5611" spans="12:12" x14ac:dyDescent="0.35">
      <c r="L5611" s="213"/>
    </row>
    <row r="5612" spans="12:12" x14ac:dyDescent="0.35">
      <c r="L5612" s="213"/>
    </row>
    <row r="5613" spans="12:12" x14ac:dyDescent="0.35">
      <c r="L5613" s="213"/>
    </row>
    <row r="5614" spans="12:12" x14ac:dyDescent="0.35">
      <c r="L5614" s="213"/>
    </row>
    <row r="5615" spans="12:12" x14ac:dyDescent="0.35">
      <c r="L5615" s="213"/>
    </row>
    <row r="5616" spans="12:12" x14ac:dyDescent="0.35">
      <c r="L5616" s="213"/>
    </row>
    <row r="5617" spans="12:12" x14ac:dyDescent="0.35">
      <c r="L5617" s="213"/>
    </row>
    <row r="5618" spans="12:12" x14ac:dyDescent="0.35">
      <c r="L5618" s="213"/>
    </row>
    <row r="5619" spans="12:12" x14ac:dyDescent="0.35">
      <c r="L5619" s="213"/>
    </row>
    <row r="5620" spans="12:12" x14ac:dyDescent="0.35">
      <c r="L5620" s="213"/>
    </row>
    <row r="5621" spans="12:12" x14ac:dyDescent="0.35">
      <c r="L5621" s="213"/>
    </row>
    <row r="5622" spans="12:12" x14ac:dyDescent="0.35">
      <c r="L5622" s="213"/>
    </row>
    <row r="5623" spans="12:12" x14ac:dyDescent="0.35">
      <c r="L5623" s="213"/>
    </row>
    <row r="5624" spans="12:12" x14ac:dyDescent="0.35">
      <c r="L5624" s="213"/>
    </row>
    <row r="5625" spans="12:12" x14ac:dyDescent="0.35">
      <c r="L5625" s="213"/>
    </row>
    <row r="5626" spans="12:12" x14ac:dyDescent="0.35">
      <c r="L5626" s="213"/>
    </row>
    <row r="5627" spans="12:12" x14ac:dyDescent="0.35">
      <c r="L5627" s="213"/>
    </row>
    <row r="5628" spans="12:12" x14ac:dyDescent="0.35">
      <c r="L5628" s="213"/>
    </row>
    <row r="5629" spans="12:12" x14ac:dyDescent="0.35">
      <c r="L5629" s="213"/>
    </row>
    <row r="5630" spans="12:12" x14ac:dyDescent="0.35">
      <c r="L5630" s="213"/>
    </row>
    <row r="5631" spans="12:12" x14ac:dyDescent="0.35">
      <c r="L5631" s="213"/>
    </row>
    <row r="5632" spans="12:12" x14ac:dyDescent="0.35">
      <c r="L5632" s="213"/>
    </row>
    <row r="5633" spans="12:12" x14ac:dyDescent="0.35">
      <c r="L5633" s="213"/>
    </row>
    <row r="5634" spans="12:12" x14ac:dyDescent="0.35">
      <c r="L5634" s="213"/>
    </row>
    <row r="5635" spans="12:12" x14ac:dyDescent="0.35">
      <c r="L5635" s="213"/>
    </row>
    <row r="5636" spans="12:12" x14ac:dyDescent="0.35">
      <c r="L5636" s="213"/>
    </row>
    <row r="5637" spans="12:12" x14ac:dyDescent="0.35">
      <c r="L5637" s="213"/>
    </row>
    <row r="5638" spans="12:12" x14ac:dyDescent="0.35">
      <c r="L5638" s="213"/>
    </row>
    <row r="5639" spans="12:12" x14ac:dyDescent="0.35">
      <c r="L5639" s="213"/>
    </row>
    <row r="5640" spans="12:12" x14ac:dyDescent="0.35">
      <c r="L5640" s="213"/>
    </row>
    <row r="5641" spans="12:12" x14ac:dyDescent="0.35">
      <c r="L5641" s="213"/>
    </row>
    <row r="5642" spans="12:12" x14ac:dyDescent="0.35">
      <c r="L5642" s="213"/>
    </row>
    <row r="5643" spans="12:12" x14ac:dyDescent="0.35">
      <c r="L5643" s="213"/>
    </row>
    <row r="5644" spans="12:12" x14ac:dyDescent="0.35">
      <c r="L5644" s="213"/>
    </row>
    <row r="5645" spans="12:12" x14ac:dyDescent="0.35">
      <c r="L5645" s="213"/>
    </row>
    <row r="5646" spans="12:12" x14ac:dyDescent="0.35">
      <c r="L5646" s="213"/>
    </row>
    <row r="5647" spans="12:12" x14ac:dyDescent="0.35">
      <c r="L5647" s="213"/>
    </row>
    <row r="5648" spans="12:12" x14ac:dyDescent="0.35">
      <c r="L5648" s="213"/>
    </row>
    <row r="5649" spans="12:12" x14ac:dyDescent="0.35">
      <c r="L5649" s="213"/>
    </row>
    <row r="5650" spans="12:12" x14ac:dyDescent="0.35">
      <c r="L5650" s="213"/>
    </row>
    <row r="5651" spans="12:12" x14ac:dyDescent="0.35">
      <c r="L5651" s="213"/>
    </row>
    <row r="5652" spans="12:12" x14ac:dyDescent="0.35">
      <c r="L5652" s="213"/>
    </row>
    <row r="5653" spans="12:12" x14ac:dyDescent="0.35">
      <c r="L5653" s="213"/>
    </row>
    <row r="5654" spans="12:12" x14ac:dyDescent="0.35">
      <c r="L5654" s="213"/>
    </row>
    <row r="5655" spans="12:12" x14ac:dyDescent="0.35">
      <c r="L5655" s="213"/>
    </row>
    <row r="5656" spans="12:12" x14ac:dyDescent="0.35">
      <c r="L5656" s="213"/>
    </row>
    <row r="5657" spans="12:12" x14ac:dyDescent="0.35">
      <c r="L5657" s="213"/>
    </row>
    <row r="5658" spans="12:12" x14ac:dyDescent="0.35">
      <c r="L5658" s="213"/>
    </row>
    <row r="5659" spans="12:12" x14ac:dyDescent="0.35">
      <c r="L5659" s="213"/>
    </row>
    <row r="5660" spans="12:12" x14ac:dyDescent="0.35">
      <c r="L5660" s="213"/>
    </row>
    <row r="5661" spans="12:12" x14ac:dyDescent="0.35">
      <c r="L5661" s="213"/>
    </row>
    <row r="5662" spans="12:12" x14ac:dyDescent="0.35">
      <c r="L5662" s="213"/>
    </row>
    <row r="5663" spans="12:12" x14ac:dyDescent="0.35">
      <c r="L5663" s="213"/>
    </row>
    <row r="5664" spans="12:12" x14ac:dyDescent="0.35">
      <c r="L5664" s="213"/>
    </row>
    <row r="5665" spans="12:12" x14ac:dyDescent="0.35">
      <c r="L5665" s="213"/>
    </row>
    <row r="5666" spans="12:12" x14ac:dyDescent="0.35">
      <c r="L5666" s="213"/>
    </row>
    <row r="5667" spans="12:12" x14ac:dyDescent="0.35">
      <c r="L5667" s="213"/>
    </row>
    <row r="5668" spans="12:12" x14ac:dyDescent="0.35">
      <c r="L5668" s="213"/>
    </row>
    <row r="5669" spans="12:12" x14ac:dyDescent="0.35">
      <c r="L5669" s="213"/>
    </row>
    <row r="5670" spans="12:12" x14ac:dyDescent="0.35">
      <c r="L5670" s="213"/>
    </row>
    <row r="5671" spans="12:12" x14ac:dyDescent="0.35">
      <c r="L5671" s="213"/>
    </row>
    <row r="5672" spans="12:12" x14ac:dyDescent="0.35">
      <c r="L5672" s="213"/>
    </row>
    <row r="5673" spans="12:12" x14ac:dyDescent="0.35">
      <c r="L5673" s="213"/>
    </row>
    <row r="5674" spans="12:12" x14ac:dyDescent="0.35">
      <c r="L5674" s="213"/>
    </row>
    <row r="5675" spans="12:12" x14ac:dyDescent="0.35">
      <c r="L5675" s="213"/>
    </row>
    <row r="5676" spans="12:12" x14ac:dyDescent="0.35">
      <c r="L5676" s="213"/>
    </row>
    <row r="5677" spans="12:12" x14ac:dyDescent="0.35">
      <c r="L5677" s="213"/>
    </row>
    <row r="5678" spans="12:12" x14ac:dyDescent="0.35">
      <c r="L5678" s="213"/>
    </row>
    <row r="5679" spans="12:12" x14ac:dyDescent="0.35">
      <c r="L5679" s="213"/>
    </row>
    <row r="5680" spans="12:12" x14ac:dyDescent="0.35">
      <c r="L5680" s="213"/>
    </row>
    <row r="5681" spans="12:12" x14ac:dyDescent="0.35">
      <c r="L5681" s="213"/>
    </row>
    <row r="5682" spans="12:12" x14ac:dyDescent="0.35">
      <c r="L5682" s="213"/>
    </row>
    <row r="5683" spans="12:12" x14ac:dyDescent="0.35">
      <c r="L5683" s="213"/>
    </row>
    <row r="5684" spans="12:12" x14ac:dyDescent="0.35">
      <c r="L5684" s="213"/>
    </row>
    <row r="5685" spans="12:12" x14ac:dyDescent="0.35">
      <c r="L5685" s="213"/>
    </row>
    <row r="5686" spans="12:12" x14ac:dyDescent="0.35">
      <c r="L5686" s="213"/>
    </row>
    <row r="5687" spans="12:12" x14ac:dyDescent="0.35">
      <c r="L5687" s="213"/>
    </row>
    <row r="5688" spans="12:12" x14ac:dyDescent="0.35">
      <c r="L5688" s="213"/>
    </row>
    <row r="5689" spans="12:12" x14ac:dyDescent="0.35">
      <c r="L5689" s="213"/>
    </row>
    <row r="5690" spans="12:12" x14ac:dyDescent="0.35">
      <c r="L5690" s="213"/>
    </row>
    <row r="5691" spans="12:12" x14ac:dyDescent="0.35">
      <c r="L5691" s="213"/>
    </row>
    <row r="5692" spans="12:12" x14ac:dyDescent="0.35">
      <c r="L5692" s="213"/>
    </row>
    <row r="5693" spans="12:12" x14ac:dyDescent="0.35">
      <c r="L5693" s="213"/>
    </row>
    <row r="5694" spans="12:12" x14ac:dyDescent="0.35">
      <c r="L5694" s="213"/>
    </row>
    <row r="5695" spans="12:12" x14ac:dyDescent="0.35">
      <c r="L5695" s="213"/>
    </row>
    <row r="5696" spans="12:12" x14ac:dyDescent="0.35">
      <c r="L5696" s="213"/>
    </row>
    <row r="5697" spans="12:12" x14ac:dyDescent="0.35">
      <c r="L5697" s="213"/>
    </row>
    <row r="5698" spans="12:12" x14ac:dyDescent="0.35">
      <c r="L5698" s="213"/>
    </row>
    <row r="5699" spans="12:12" x14ac:dyDescent="0.35">
      <c r="L5699" s="213"/>
    </row>
    <row r="5700" spans="12:12" x14ac:dyDescent="0.35">
      <c r="L5700" s="213"/>
    </row>
    <row r="5701" spans="12:12" x14ac:dyDescent="0.35">
      <c r="L5701" s="213"/>
    </row>
    <row r="5702" spans="12:12" x14ac:dyDescent="0.35">
      <c r="L5702" s="213"/>
    </row>
    <row r="5703" spans="12:12" x14ac:dyDescent="0.35">
      <c r="L5703" s="213"/>
    </row>
    <row r="5704" spans="12:12" x14ac:dyDescent="0.35">
      <c r="L5704" s="213"/>
    </row>
    <row r="5705" spans="12:12" x14ac:dyDescent="0.35">
      <c r="L5705" s="213"/>
    </row>
    <row r="5706" spans="12:12" x14ac:dyDescent="0.35">
      <c r="L5706" s="213"/>
    </row>
    <row r="5707" spans="12:12" x14ac:dyDescent="0.35">
      <c r="L5707" s="213"/>
    </row>
    <row r="5708" spans="12:12" x14ac:dyDescent="0.35">
      <c r="L5708" s="213"/>
    </row>
    <row r="5709" spans="12:12" x14ac:dyDescent="0.35">
      <c r="L5709" s="213"/>
    </row>
    <row r="5710" spans="12:12" x14ac:dyDescent="0.35">
      <c r="L5710" s="213"/>
    </row>
    <row r="5711" spans="12:12" x14ac:dyDescent="0.35">
      <c r="L5711" s="213"/>
    </row>
    <row r="5712" spans="12:12" x14ac:dyDescent="0.35">
      <c r="L5712" s="213"/>
    </row>
    <row r="5713" spans="12:12" x14ac:dyDescent="0.35">
      <c r="L5713" s="213"/>
    </row>
    <row r="5714" spans="12:12" x14ac:dyDescent="0.35">
      <c r="L5714" s="213"/>
    </row>
    <row r="5715" spans="12:12" x14ac:dyDescent="0.35">
      <c r="L5715" s="213"/>
    </row>
    <row r="5716" spans="12:12" x14ac:dyDescent="0.35">
      <c r="L5716" s="213"/>
    </row>
    <row r="5717" spans="12:12" x14ac:dyDescent="0.35">
      <c r="L5717" s="213"/>
    </row>
    <row r="5718" spans="12:12" x14ac:dyDescent="0.35">
      <c r="L5718" s="213"/>
    </row>
    <row r="5719" spans="12:12" x14ac:dyDescent="0.35">
      <c r="L5719" s="213"/>
    </row>
    <row r="5720" spans="12:12" x14ac:dyDescent="0.35">
      <c r="L5720" s="213"/>
    </row>
    <row r="5721" spans="12:12" x14ac:dyDescent="0.35">
      <c r="L5721" s="213"/>
    </row>
    <row r="5722" spans="12:12" x14ac:dyDescent="0.35">
      <c r="L5722" s="213"/>
    </row>
    <row r="5723" spans="12:12" x14ac:dyDescent="0.35">
      <c r="L5723" s="213"/>
    </row>
    <row r="5724" spans="12:12" x14ac:dyDescent="0.35">
      <c r="L5724" s="213"/>
    </row>
    <row r="5725" spans="12:12" x14ac:dyDescent="0.35">
      <c r="L5725" s="213"/>
    </row>
    <row r="5726" spans="12:12" x14ac:dyDescent="0.35">
      <c r="L5726" s="213"/>
    </row>
    <row r="5727" spans="12:12" x14ac:dyDescent="0.35">
      <c r="L5727" s="213"/>
    </row>
    <row r="5728" spans="12:12" x14ac:dyDescent="0.35">
      <c r="L5728" s="213"/>
    </row>
    <row r="5729" spans="12:12" x14ac:dyDescent="0.35">
      <c r="L5729" s="213"/>
    </row>
    <row r="5730" spans="12:12" x14ac:dyDescent="0.35">
      <c r="L5730" s="213"/>
    </row>
    <row r="5731" spans="12:12" x14ac:dyDescent="0.35">
      <c r="L5731" s="213"/>
    </row>
    <row r="5732" spans="12:12" x14ac:dyDescent="0.35">
      <c r="L5732" s="213"/>
    </row>
    <row r="5733" spans="12:12" x14ac:dyDescent="0.35">
      <c r="L5733" s="213"/>
    </row>
    <row r="5734" spans="12:12" x14ac:dyDescent="0.35">
      <c r="L5734" s="213"/>
    </row>
    <row r="5735" spans="12:12" x14ac:dyDescent="0.35">
      <c r="L5735" s="213"/>
    </row>
    <row r="5736" spans="12:12" x14ac:dyDescent="0.35">
      <c r="L5736" s="213"/>
    </row>
    <row r="5737" spans="12:12" x14ac:dyDescent="0.35">
      <c r="L5737" s="213"/>
    </row>
    <row r="5738" spans="12:12" x14ac:dyDescent="0.35">
      <c r="L5738" s="213"/>
    </row>
    <row r="5739" spans="12:12" x14ac:dyDescent="0.35">
      <c r="L5739" s="213"/>
    </row>
    <row r="5740" spans="12:12" x14ac:dyDescent="0.35">
      <c r="L5740" s="213"/>
    </row>
    <row r="5741" spans="12:12" x14ac:dyDescent="0.35">
      <c r="L5741" s="213"/>
    </row>
    <row r="5742" spans="12:12" x14ac:dyDescent="0.35">
      <c r="L5742" s="213"/>
    </row>
    <row r="5743" spans="12:12" x14ac:dyDescent="0.35">
      <c r="L5743" s="213"/>
    </row>
    <row r="5744" spans="12:12" x14ac:dyDescent="0.35">
      <c r="L5744" s="213"/>
    </row>
    <row r="5745" spans="12:12" x14ac:dyDescent="0.35">
      <c r="L5745" s="213"/>
    </row>
    <row r="5746" spans="12:12" x14ac:dyDescent="0.35">
      <c r="L5746" s="213"/>
    </row>
    <row r="5747" spans="12:12" x14ac:dyDescent="0.35">
      <c r="L5747" s="213"/>
    </row>
    <row r="5748" spans="12:12" x14ac:dyDescent="0.35">
      <c r="L5748" s="213"/>
    </row>
    <row r="5749" spans="12:12" x14ac:dyDescent="0.35">
      <c r="L5749" s="213"/>
    </row>
    <row r="5750" spans="12:12" x14ac:dyDescent="0.35">
      <c r="L5750" s="213"/>
    </row>
    <row r="5751" spans="12:12" x14ac:dyDescent="0.35">
      <c r="L5751" s="213"/>
    </row>
    <row r="5752" spans="12:12" x14ac:dyDescent="0.35">
      <c r="L5752" s="213"/>
    </row>
    <row r="5753" spans="12:12" x14ac:dyDescent="0.35">
      <c r="L5753" s="213"/>
    </row>
    <row r="5754" spans="12:12" x14ac:dyDescent="0.35">
      <c r="L5754" s="213"/>
    </row>
    <row r="5755" spans="12:12" x14ac:dyDescent="0.35">
      <c r="L5755" s="213"/>
    </row>
    <row r="5756" spans="12:12" x14ac:dyDescent="0.35">
      <c r="L5756" s="213"/>
    </row>
    <row r="5757" spans="12:12" x14ac:dyDescent="0.35">
      <c r="L5757" s="213"/>
    </row>
    <row r="5758" spans="12:12" x14ac:dyDescent="0.35">
      <c r="L5758" s="213"/>
    </row>
    <row r="5759" spans="12:12" x14ac:dyDescent="0.35">
      <c r="L5759" s="213"/>
    </row>
    <row r="5760" spans="12:12" x14ac:dyDescent="0.35">
      <c r="L5760" s="213"/>
    </row>
    <row r="5761" spans="12:12" x14ac:dyDescent="0.35">
      <c r="L5761" s="213"/>
    </row>
    <row r="5762" spans="12:12" x14ac:dyDescent="0.35">
      <c r="L5762" s="213"/>
    </row>
    <row r="5763" spans="12:12" x14ac:dyDescent="0.35">
      <c r="L5763" s="213"/>
    </row>
    <row r="5764" spans="12:12" x14ac:dyDescent="0.35">
      <c r="L5764" s="213"/>
    </row>
    <row r="5765" spans="12:12" x14ac:dyDescent="0.35">
      <c r="L5765" s="213"/>
    </row>
    <row r="5766" spans="12:12" x14ac:dyDescent="0.35">
      <c r="L5766" s="213"/>
    </row>
    <row r="5767" spans="12:12" x14ac:dyDescent="0.35">
      <c r="L5767" s="213"/>
    </row>
    <row r="5768" spans="12:12" x14ac:dyDescent="0.35">
      <c r="L5768" s="213"/>
    </row>
    <row r="5769" spans="12:12" x14ac:dyDescent="0.35">
      <c r="L5769" s="213"/>
    </row>
    <row r="5770" spans="12:12" x14ac:dyDescent="0.35">
      <c r="L5770" s="213"/>
    </row>
    <row r="5771" spans="12:12" x14ac:dyDescent="0.35">
      <c r="L5771" s="213"/>
    </row>
    <row r="5772" spans="12:12" x14ac:dyDescent="0.35">
      <c r="L5772" s="213"/>
    </row>
    <row r="5773" spans="12:12" x14ac:dyDescent="0.35">
      <c r="L5773" s="213"/>
    </row>
    <row r="5774" spans="12:12" x14ac:dyDescent="0.35">
      <c r="L5774" s="213"/>
    </row>
    <row r="5775" spans="12:12" x14ac:dyDescent="0.35">
      <c r="L5775" s="213"/>
    </row>
    <row r="5776" spans="12:12" x14ac:dyDescent="0.35">
      <c r="L5776" s="213"/>
    </row>
    <row r="5777" spans="12:12" x14ac:dyDescent="0.35">
      <c r="L5777" s="213"/>
    </row>
    <row r="5778" spans="12:12" x14ac:dyDescent="0.35">
      <c r="L5778" s="213"/>
    </row>
    <row r="5779" spans="12:12" x14ac:dyDescent="0.35">
      <c r="L5779" s="213"/>
    </row>
    <row r="5780" spans="12:12" x14ac:dyDescent="0.35">
      <c r="L5780" s="213"/>
    </row>
    <row r="5781" spans="12:12" x14ac:dyDescent="0.35">
      <c r="L5781" s="213"/>
    </row>
    <row r="5782" spans="12:12" x14ac:dyDescent="0.35">
      <c r="L5782" s="213"/>
    </row>
    <row r="5783" spans="12:12" x14ac:dyDescent="0.35">
      <c r="L5783" s="213"/>
    </row>
    <row r="5784" spans="12:12" x14ac:dyDescent="0.35">
      <c r="L5784" s="213"/>
    </row>
    <row r="5785" spans="12:12" x14ac:dyDescent="0.35">
      <c r="L5785" s="213"/>
    </row>
    <row r="5786" spans="12:12" x14ac:dyDescent="0.35">
      <c r="L5786" s="213"/>
    </row>
    <row r="5787" spans="12:12" x14ac:dyDescent="0.35">
      <c r="L5787" s="213"/>
    </row>
    <row r="5788" spans="12:12" x14ac:dyDescent="0.35">
      <c r="L5788" s="213"/>
    </row>
    <row r="5789" spans="12:12" x14ac:dyDescent="0.35">
      <c r="L5789" s="213"/>
    </row>
    <row r="5790" spans="12:12" x14ac:dyDescent="0.35">
      <c r="L5790" s="213"/>
    </row>
    <row r="5791" spans="12:12" x14ac:dyDescent="0.35">
      <c r="L5791" s="213"/>
    </row>
    <row r="5792" spans="12:12" x14ac:dyDescent="0.35">
      <c r="L5792" s="213"/>
    </row>
    <row r="5793" spans="12:12" x14ac:dyDescent="0.35">
      <c r="L5793" s="213"/>
    </row>
    <row r="5794" spans="12:12" x14ac:dyDescent="0.35">
      <c r="L5794" s="213"/>
    </row>
    <row r="5795" spans="12:12" x14ac:dyDescent="0.35">
      <c r="L5795" s="213"/>
    </row>
    <row r="5796" spans="12:12" x14ac:dyDescent="0.35">
      <c r="L5796" s="213"/>
    </row>
    <row r="5797" spans="12:12" x14ac:dyDescent="0.35">
      <c r="L5797" s="213"/>
    </row>
    <row r="5798" spans="12:12" x14ac:dyDescent="0.35">
      <c r="L5798" s="213"/>
    </row>
    <row r="5799" spans="12:12" x14ac:dyDescent="0.35">
      <c r="L5799" s="213"/>
    </row>
    <row r="5800" spans="12:12" x14ac:dyDescent="0.35">
      <c r="L5800" s="213"/>
    </row>
    <row r="5801" spans="12:12" x14ac:dyDescent="0.35">
      <c r="L5801" s="213"/>
    </row>
    <row r="5802" spans="12:12" x14ac:dyDescent="0.35">
      <c r="L5802" s="213"/>
    </row>
    <row r="5803" spans="12:12" x14ac:dyDescent="0.35">
      <c r="L5803" s="213"/>
    </row>
    <row r="5804" spans="12:12" x14ac:dyDescent="0.35">
      <c r="L5804" s="213"/>
    </row>
    <row r="5805" spans="12:12" x14ac:dyDescent="0.35">
      <c r="L5805" s="213"/>
    </row>
    <row r="5806" spans="12:12" x14ac:dyDescent="0.35">
      <c r="L5806" s="213"/>
    </row>
    <row r="5807" spans="12:12" x14ac:dyDescent="0.35">
      <c r="L5807" s="213"/>
    </row>
    <row r="5808" spans="12:12" x14ac:dyDescent="0.35">
      <c r="L5808" s="213"/>
    </row>
    <row r="5809" spans="12:12" x14ac:dyDescent="0.35">
      <c r="L5809" s="213"/>
    </row>
    <row r="5810" spans="12:12" x14ac:dyDescent="0.35">
      <c r="L5810" s="213"/>
    </row>
    <row r="5811" spans="12:12" x14ac:dyDescent="0.35">
      <c r="L5811" s="213"/>
    </row>
    <row r="5812" spans="12:12" x14ac:dyDescent="0.35">
      <c r="L5812" s="213"/>
    </row>
    <row r="5813" spans="12:12" x14ac:dyDescent="0.35">
      <c r="L5813" s="213"/>
    </row>
    <row r="5814" spans="12:12" x14ac:dyDescent="0.35">
      <c r="L5814" s="213"/>
    </row>
    <row r="5815" spans="12:12" x14ac:dyDescent="0.35">
      <c r="L5815" s="213"/>
    </row>
    <row r="5816" spans="12:12" x14ac:dyDescent="0.35">
      <c r="L5816" s="213"/>
    </row>
    <row r="5817" spans="12:12" x14ac:dyDescent="0.35">
      <c r="L5817" s="213"/>
    </row>
    <row r="5818" spans="12:12" x14ac:dyDescent="0.35">
      <c r="L5818" s="213"/>
    </row>
    <row r="5819" spans="12:12" x14ac:dyDescent="0.35">
      <c r="L5819" s="213"/>
    </row>
    <row r="5820" spans="12:12" x14ac:dyDescent="0.35">
      <c r="L5820" s="213"/>
    </row>
    <row r="5821" spans="12:12" x14ac:dyDescent="0.35">
      <c r="L5821" s="213"/>
    </row>
    <row r="5822" spans="12:12" x14ac:dyDescent="0.35">
      <c r="L5822" s="213"/>
    </row>
    <row r="5823" spans="12:12" x14ac:dyDescent="0.35">
      <c r="L5823" s="213"/>
    </row>
    <row r="5824" spans="12:12" x14ac:dyDescent="0.35">
      <c r="L5824" s="213"/>
    </row>
    <row r="5825" spans="12:12" x14ac:dyDescent="0.35">
      <c r="L5825" s="213"/>
    </row>
    <row r="5826" spans="12:12" x14ac:dyDescent="0.35">
      <c r="L5826" s="213"/>
    </row>
    <row r="5827" spans="12:12" x14ac:dyDescent="0.35">
      <c r="L5827" s="213"/>
    </row>
    <row r="5828" spans="12:12" x14ac:dyDescent="0.35">
      <c r="L5828" s="213"/>
    </row>
    <row r="5829" spans="12:12" x14ac:dyDescent="0.35">
      <c r="L5829" s="213"/>
    </row>
    <row r="5830" spans="12:12" x14ac:dyDescent="0.35">
      <c r="L5830" s="213"/>
    </row>
    <row r="5831" spans="12:12" x14ac:dyDescent="0.35">
      <c r="L5831" s="213"/>
    </row>
    <row r="5832" spans="12:12" x14ac:dyDescent="0.35">
      <c r="L5832" s="213"/>
    </row>
    <row r="5833" spans="12:12" x14ac:dyDescent="0.35">
      <c r="L5833" s="213"/>
    </row>
    <row r="5834" spans="12:12" x14ac:dyDescent="0.35">
      <c r="L5834" s="213"/>
    </row>
    <row r="5835" spans="12:12" x14ac:dyDescent="0.35">
      <c r="L5835" s="213"/>
    </row>
    <row r="5836" spans="12:12" x14ac:dyDescent="0.35">
      <c r="L5836" s="213"/>
    </row>
    <row r="5837" spans="12:12" x14ac:dyDescent="0.35">
      <c r="L5837" s="213"/>
    </row>
    <row r="5838" spans="12:12" x14ac:dyDescent="0.35">
      <c r="L5838" s="213"/>
    </row>
    <row r="5839" spans="12:12" x14ac:dyDescent="0.35">
      <c r="L5839" s="213"/>
    </row>
    <row r="5840" spans="12:12" x14ac:dyDescent="0.35">
      <c r="L5840" s="213"/>
    </row>
    <row r="5841" spans="12:12" x14ac:dyDescent="0.35">
      <c r="L5841" s="213"/>
    </row>
    <row r="5842" spans="12:12" x14ac:dyDescent="0.35">
      <c r="L5842" s="213"/>
    </row>
    <row r="5843" spans="12:12" x14ac:dyDescent="0.35">
      <c r="L5843" s="213"/>
    </row>
    <row r="5844" spans="12:12" x14ac:dyDescent="0.35">
      <c r="L5844" s="213"/>
    </row>
    <row r="5845" spans="12:12" x14ac:dyDescent="0.35">
      <c r="L5845" s="213"/>
    </row>
    <row r="5846" spans="12:12" x14ac:dyDescent="0.35">
      <c r="L5846" s="213"/>
    </row>
    <row r="5847" spans="12:12" x14ac:dyDescent="0.35">
      <c r="L5847" s="213"/>
    </row>
    <row r="5848" spans="12:12" x14ac:dyDescent="0.35">
      <c r="L5848" s="213"/>
    </row>
    <row r="5849" spans="12:12" x14ac:dyDescent="0.35">
      <c r="L5849" s="213"/>
    </row>
    <row r="5850" spans="12:12" x14ac:dyDescent="0.35">
      <c r="L5850" s="213"/>
    </row>
    <row r="5851" spans="12:12" x14ac:dyDescent="0.35">
      <c r="L5851" s="213"/>
    </row>
    <row r="5852" spans="12:12" x14ac:dyDescent="0.35">
      <c r="L5852" s="213"/>
    </row>
    <row r="5853" spans="12:12" x14ac:dyDescent="0.35">
      <c r="L5853" s="213"/>
    </row>
    <row r="5854" spans="12:12" x14ac:dyDescent="0.35">
      <c r="L5854" s="213"/>
    </row>
    <row r="5855" spans="12:12" x14ac:dyDescent="0.35">
      <c r="L5855" s="213"/>
    </row>
    <row r="5856" spans="12:12" x14ac:dyDescent="0.35">
      <c r="L5856" s="213"/>
    </row>
    <row r="5857" spans="12:12" x14ac:dyDescent="0.35">
      <c r="L5857" s="213"/>
    </row>
    <row r="5858" spans="12:12" x14ac:dyDescent="0.35">
      <c r="L5858" s="213"/>
    </row>
    <row r="5859" spans="12:12" x14ac:dyDescent="0.35">
      <c r="L5859" s="213"/>
    </row>
    <row r="5860" spans="12:12" x14ac:dyDescent="0.35">
      <c r="L5860" s="213"/>
    </row>
    <row r="5861" spans="12:12" x14ac:dyDescent="0.35">
      <c r="L5861" s="213"/>
    </row>
    <row r="5862" spans="12:12" x14ac:dyDescent="0.35">
      <c r="L5862" s="213"/>
    </row>
    <row r="5863" spans="12:12" x14ac:dyDescent="0.35">
      <c r="L5863" s="213"/>
    </row>
    <row r="5864" spans="12:12" x14ac:dyDescent="0.35">
      <c r="L5864" s="213"/>
    </row>
    <row r="5865" spans="12:12" x14ac:dyDescent="0.35">
      <c r="L5865" s="213"/>
    </row>
    <row r="5866" spans="12:12" x14ac:dyDescent="0.35">
      <c r="L5866" s="213"/>
    </row>
    <row r="5867" spans="12:12" x14ac:dyDescent="0.35">
      <c r="L5867" s="213"/>
    </row>
    <row r="5868" spans="12:12" x14ac:dyDescent="0.35">
      <c r="L5868" s="213"/>
    </row>
    <row r="5869" spans="12:12" x14ac:dyDescent="0.35">
      <c r="L5869" s="213"/>
    </row>
    <row r="5870" spans="12:12" x14ac:dyDescent="0.35">
      <c r="L5870" s="213"/>
    </row>
    <row r="5871" spans="12:12" x14ac:dyDescent="0.35">
      <c r="L5871" s="213"/>
    </row>
    <row r="5872" spans="12:12" x14ac:dyDescent="0.35">
      <c r="L5872" s="213"/>
    </row>
    <row r="5873" spans="12:12" x14ac:dyDescent="0.35">
      <c r="L5873" s="213"/>
    </row>
    <row r="5874" spans="12:12" x14ac:dyDescent="0.35">
      <c r="L5874" s="213"/>
    </row>
    <row r="5875" spans="12:12" x14ac:dyDescent="0.35">
      <c r="L5875" s="213"/>
    </row>
    <row r="5876" spans="12:12" x14ac:dyDescent="0.35">
      <c r="L5876" s="213"/>
    </row>
    <row r="5877" spans="12:12" x14ac:dyDescent="0.35">
      <c r="L5877" s="213"/>
    </row>
    <row r="5878" spans="12:12" x14ac:dyDescent="0.35">
      <c r="L5878" s="213"/>
    </row>
    <row r="5879" spans="12:12" x14ac:dyDescent="0.35">
      <c r="L5879" s="213"/>
    </row>
    <row r="5880" spans="12:12" x14ac:dyDescent="0.35">
      <c r="L5880" s="213"/>
    </row>
    <row r="5881" spans="12:12" x14ac:dyDescent="0.35">
      <c r="L5881" s="213"/>
    </row>
    <row r="5882" spans="12:12" x14ac:dyDescent="0.35">
      <c r="L5882" s="213"/>
    </row>
    <row r="5883" spans="12:12" x14ac:dyDescent="0.35">
      <c r="L5883" s="213"/>
    </row>
    <row r="5884" spans="12:12" x14ac:dyDescent="0.35">
      <c r="L5884" s="213"/>
    </row>
    <row r="5885" spans="12:12" x14ac:dyDescent="0.35">
      <c r="L5885" s="213"/>
    </row>
    <row r="5886" spans="12:12" x14ac:dyDescent="0.35">
      <c r="L5886" s="213"/>
    </row>
    <row r="5887" spans="12:12" x14ac:dyDescent="0.35">
      <c r="L5887" s="213"/>
    </row>
    <row r="5888" spans="12:12" x14ac:dyDescent="0.35">
      <c r="L5888" s="213"/>
    </row>
    <row r="5889" spans="12:12" x14ac:dyDescent="0.35">
      <c r="L5889" s="213"/>
    </row>
    <row r="5890" spans="12:12" x14ac:dyDescent="0.35">
      <c r="L5890" s="213"/>
    </row>
    <row r="5891" spans="12:12" x14ac:dyDescent="0.35">
      <c r="L5891" s="213"/>
    </row>
    <row r="5892" spans="12:12" x14ac:dyDescent="0.35">
      <c r="L5892" s="213"/>
    </row>
    <row r="5893" spans="12:12" x14ac:dyDescent="0.35">
      <c r="L5893" s="213"/>
    </row>
    <row r="5894" spans="12:12" x14ac:dyDescent="0.35">
      <c r="L5894" s="213"/>
    </row>
    <row r="5895" spans="12:12" x14ac:dyDescent="0.35">
      <c r="L5895" s="213"/>
    </row>
    <row r="5896" spans="12:12" x14ac:dyDescent="0.35">
      <c r="L5896" s="213"/>
    </row>
    <row r="5897" spans="12:12" x14ac:dyDescent="0.35">
      <c r="L5897" s="213"/>
    </row>
    <row r="5898" spans="12:12" x14ac:dyDescent="0.35">
      <c r="L5898" s="213"/>
    </row>
    <row r="5899" spans="12:12" x14ac:dyDescent="0.35">
      <c r="L5899" s="213"/>
    </row>
    <row r="5900" spans="12:12" x14ac:dyDescent="0.35">
      <c r="L5900" s="213"/>
    </row>
    <row r="5901" spans="12:12" x14ac:dyDescent="0.35">
      <c r="L5901" s="213"/>
    </row>
    <row r="5902" spans="12:12" x14ac:dyDescent="0.35">
      <c r="L5902" s="213"/>
    </row>
    <row r="5903" spans="12:12" x14ac:dyDescent="0.35">
      <c r="L5903" s="213"/>
    </row>
    <row r="5904" spans="12:12" x14ac:dyDescent="0.35">
      <c r="L5904" s="213"/>
    </row>
    <row r="5905" spans="12:12" x14ac:dyDescent="0.35">
      <c r="L5905" s="213"/>
    </row>
    <row r="5906" spans="12:12" x14ac:dyDescent="0.35">
      <c r="L5906" s="213"/>
    </row>
    <row r="5907" spans="12:12" x14ac:dyDescent="0.35">
      <c r="L5907" s="213"/>
    </row>
    <row r="5908" spans="12:12" x14ac:dyDescent="0.35">
      <c r="L5908" s="213"/>
    </row>
    <row r="5909" spans="12:12" x14ac:dyDescent="0.35">
      <c r="L5909" s="213"/>
    </row>
    <row r="5910" spans="12:12" x14ac:dyDescent="0.35">
      <c r="L5910" s="213"/>
    </row>
    <row r="5911" spans="12:12" x14ac:dyDescent="0.35">
      <c r="L5911" s="213"/>
    </row>
    <row r="5912" spans="12:12" x14ac:dyDescent="0.35">
      <c r="L5912" s="213"/>
    </row>
    <row r="5913" spans="12:12" x14ac:dyDescent="0.35">
      <c r="L5913" s="213"/>
    </row>
    <row r="5914" spans="12:12" x14ac:dyDescent="0.35">
      <c r="L5914" s="213"/>
    </row>
    <row r="5915" spans="12:12" x14ac:dyDescent="0.35">
      <c r="L5915" s="213"/>
    </row>
    <row r="5916" spans="12:12" x14ac:dyDescent="0.35">
      <c r="L5916" s="213"/>
    </row>
    <row r="5917" spans="12:12" x14ac:dyDescent="0.35">
      <c r="L5917" s="213"/>
    </row>
    <row r="5918" spans="12:12" x14ac:dyDescent="0.35">
      <c r="L5918" s="213"/>
    </row>
    <row r="5919" spans="12:12" x14ac:dyDescent="0.35">
      <c r="L5919" s="213"/>
    </row>
    <row r="5920" spans="12:12" x14ac:dyDescent="0.35">
      <c r="L5920" s="213"/>
    </row>
    <row r="5921" spans="12:12" x14ac:dyDescent="0.35">
      <c r="L5921" s="213"/>
    </row>
    <row r="5922" spans="12:12" x14ac:dyDescent="0.35">
      <c r="L5922" s="213"/>
    </row>
    <row r="5923" spans="12:12" x14ac:dyDescent="0.35">
      <c r="L5923" s="213"/>
    </row>
    <row r="5924" spans="12:12" x14ac:dyDescent="0.35">
      <c r="L5924" s="213"/>
    </row>
    <row r="5925" spans="12:12" x14ac:dyDescent="0.35">
      <c r="L5925" s="213"/>
    </row>
    <row r="5926" spans="12:12" x14ac:dyDescent="0.35">
      <c r="L5926" s="213"/>
    </row>
    <row r="5927" spans="12:12" x14ac:dyDescent="0.35">
      <c r="L5927" s="213"/>
    </row>
    <row r="5928" spans="12:12" x14ac:dyDescent="0.35">
      <c r="L5928" s="213"/>
    </row>
    <row r="5929" spans="12:12" x14ac:dyDescent="0.35">
      <c r="L5929" s="213"/>
    </row>
    <row r="5930" spans="12:12" x14ac:dyDescent="0.35">
      <c r="L5930" s="213"/>
    </row>
    <row r="5931" spans="12:12" x14ac:dyDescent="0.35">
      <c r="L5931" s="213"/>
    </row>
    <row r="5932" spans="12:12" x14ac:dyDescent="0.35">
      <c r="L5932" s="213"/>
    </row>
    <row r="5933" spans="12:12" x14ac:dyDescent="0.35">
      <c r="L5933" s="213"/>
    </row>
    <row r="5934" spans="12:12" x14ac:dyDescent="0.35">
      <c r="L5934" s="213"/>
    </row>
    <row r="5935" spans="12:12" x14ac:dyDescent="0.35">
      <c r="L5935" s="213"/>
    </row>
    <row r="5936" spans="12:12" x14ac:dyDescent="0.35">
      <c r="L5936" s="213"/>
    </row>
    <row r="5937" spans="12:12" x14ac:dyDescent="0.35">
      <c r="L5937" s="213"/>
    </row>
    <row r="5938" spans="12:12" x14ac:dyDescent="0.35">
      <c r="L5938" s="213"/>
    </row>
    <row r="5939" spans="12:12" x14ac:dyDescent="0.35">
      <c r="L5939" s="213"/>
    </row>
    <row r="5940" spans="12:12" x14ac:dyDescent="0.35">
      <c r="L5940" s="213"/>
    </row>
    <row r="5941" spans="12:12" x14ac:dyDescent="0.35">
      <c r="L5941" s="213"/>
    </row>
    <row r="5942" spans="12:12" x14ac:dyDescent="0.35">
      <c r="L5942" s="213"/>
    </row>
    <row r="5943" spans="12:12" x14ac:dyDescent="0.35">
      <c r="L5943" s="213"/>
    </row>
    <row r="5944" spans="12:12" x14ac:dyDescent="0.35">
      <c r="L5944" s="213"/>
    </row>
    <row r="5945" spans="12:12" x14ac:dyDescent="0.35">
      <c r="L5945" s="213"/>
    </row>
    <row r="5946" spans="12:12" x14ac:dyDescent="0.35">
      <c r="L5946" s="213"/>
    </row>
    <row r="5947" spans="12:12" x14ac:dyDescent="0.35">
      <c r="L5947" s="213"/>
    </row>
    <row r="5948" spans="12:12" x14ac:dyDescent="0.35">
      <c r="L5948" s="213"/>
    </row>
    <row r="5949" spans="12:12" x14ac:dyDescent="0.35">
      <c r="L5949" s="213"/>
    </row>
    <row r="5950" spans="12:12" x14ac:dyDescent="0.35">
      <c r="L5950" s="213"/>
    </row>
    <row r="5951" spans="12:12" x14ac:dyDescent="0.35">
      <c r="L5951" s="213"/>
    </row>
    <row r="5952" spans="12:12" x14ac:dyDescent="0.35">
      <c r="L5952" s="213"/>
    </row>
    <row r="5953" spans="12:12" x14ac:dyDescent="0.35">
      <c r="L5953" s="213"/>
    </row>
    <row r="5954" spans="12:12" x14ac:dyDescent="0.35">
      <c r="L5954" s="213"/>
    </row>
    <row r="5955" spans="12:12" x14ac:dyDescent="0.35">
      <c r="L5955" s="213"/>
    </row>
    <row r="5956" spans="12:12" x14ac:dyDescent="0.35">
      <c r="L5956" s="213"/>
    </row>
    <row r="5957" spans="12:12" x14ac:dyDescent="0.35">
      <c r="L5957" s="213"/>
    </row>
    <row r="5958" spans="12:12" x14ac:dyDescent="0.35">
      <c r="L5958" s="213"/>
    </row>
    <row r="5959" spans="12:12" x14ac:dyDescent="0.35">
      <c r="L5959" s="213"/>
    </row>
    <row r="5960" spans="12:12" x14ac:dyDescent="0.35">
      <c r="L5960" s="213"/>
    </row>
    <row r="5961" spans="12:12" x14ac:dyDescent="0.35">
      <c r="L5961" s="213"/>
    </row>
    <row r="5962" spans="12:12" x14ac:dyDescent="0.35">
      <c r="L5962" s="213"/>
    </row>
    <row r="5963" spans="12:12" x14ac:dyDescent="0.35">
      <c r="L5963" s="213"/>
    </row>
    <row r="5964" spans="12:12" x14ac:dyDescent="0.35">
      <c r="L5964" s="213"/>
    </row>
    <row r="5965" spans="12:12" x14ac:dyDescent="0.35">
      <c r="L5965" s="213"/>
    </row>
    <row r="5966" spans="12:12" x14ac:dyDescent="0.35">
      <c r="L5966" s="213"/>
    </row>
    <row r="5967" spans="12:12" x14ac:dyDescent="0.35">
      <c r="L5967" s="213"/>
    </row>
    <row r="5968" spans="12:12" x14ac:dyDescent="0.35">
      <c r="L5968" s="213"/>
    </row>
    <row r="5969" spans="12:12" x14ac:dyDescent="0.35">
      <c r="L5969" s="213"/>
    </row>
    <row r="5970" spans="12:12" x14ac:dyDescent="0.35">
      <c r="L5970" s="213"/>
    </row>
    <row r="5971" spans="12:12" x14ac:dyDescent="0.35">
      <c r="L5971" s="213"/>
    </row>
    <row r="5972" spans="12:12" x14ac:dyDescent="0.35">
      <c r="L5972" s="213"/>
    </row>
    <row r="5973" spans="12:12" x14ac:dyDescent="0.35">
      <c r="L5973" s="213"/>
    </row>
    <row r="5974" spans="12:12" x14ac:dyDescent="0.35">
      <c r="L5974" s="213"/>
    </row>
    <row r="5975" spans="12:12" x14ac:dyDescent="0.35">
      <c r="L5975" s="213"/>
    </row>
    <row r="5976" spans="12:12" x14ac:dyDescent="0.35">
      <c r="L5976" s="213"/>
    </row>
    <row r="5977" spans="12:12" x14ac:dyDescent="0.35">
      <c r="L5977" s="213"/>
    </row>
    <row r="5978" spans="12:12" x14ac:dyDescent="0.35">
      <c r="L5978" s="213"/>
    </row>
    <row r="5979" spans="12:12" x14ac:dyDescent="0.35">
      <c r="L5979" s="213"/>
    </row>
    <row r="5980" spans="12:12" x14ac:dyDescent="0.35">
      <c r="L5980" s="213"/>
    </row>
    <row r="5981" spans="12:12" x14ac:dyDescent="0.35">
      <c r="L5981" s="213"/>
    </row>
    <row r="5982" spans="12:12" x14ac:dyDescent="0.35">
      <c r="L5982" s="213"/>
    </row>
    <row r="5983" spans="12:12" x14ac:dyDescent="0.35">
      <c r="L5983" s="213"/>
    </row>
    <row r="5984" spans="12:12" x14ac:dyDescent="0.35">
      <c r="L5984" s="213"/>
    </row>
    <row r="5985" spans="12:12" x14ac:dyDescent="0.35">
      <c r="L5985" s="213"/>
    </row>
    <row r="5986" spans="12:12" x14ac:dyDescent="0.35">
      <c r="L5986" s="213"/>
    </row>
    <row r="5987" spans="12:12" x14ac:dyDescent="0.35">
      <c r="L5987" s="213"/>
    </row>
    <row r="5988" spans="12:12" x14ac:dyDescent="0.35">
      <c r="L5988" s="213"/>
    </row>
    <row r="5989" spans="12:12" x14ac:dyDescent="0.35">
      <c r="L5989" s="213"/>
    </row>
    <row r="5990" spans="12:12" x14ac:dyDescent="0.35">
      <c r="L5990" s="213"/>
    </row>
    <row r="5991" spans="12:12" x14ac:dyDescent="0.35">
      <c r="L5991" s="213"/>
    </row>
    <row r="5992" spans="12:12" x14ac:dyDescent="0.35">
      <c r="L5992" s="213"/>
    </row>
    <row r="5993" spans="12:12" x14ac:dyDescent="0.35">
      <c r="L5993" s="213"/>
    </row>
    <row r="5994" spans="12:12" x14ac:dyDescent="0.35">
      <c r="L5994" s="213"/>
    </row>
    <row r="5995" spans="12:12" x14ac:dyDescent="0.35">
      <c r="L5995" s="213"/>
    </row>
    <row r="5996" spans="12:12" x14ac:dyDescent="0.35">
      <c r="L5996" s="213"/>
    </row>
    <row r="5997" spans="12:12" x14ac:dyDescent="0.35">
      <c r="L5997" s="213"/>
    </row>
    <row r="5998" spans="12:12" x14ac:dyDescent="0.35">
      <c r="L5998" s="213"/>
    </row>
    <row r="5999" spans="12:12" x14ac:dyDescent="0.35">
      <c r="L5999" s="213"/>
    </row>
    <row r="6000" spans="12:12" x14ac:dyDescent="0.35">
      <c r="L6000" s="213"/>
    </row>
    <row r="6001" spans="12:12" x14ac:dyDescent="0.35">
      <c r="L6001" s="213"/>
    </row>
    <row r="6002" spans="12:12" x14ac:dyDescent="0.35">
      <c r="L6002" s="213"/>
    </row>
    <row r="6003" spans="12:12" x14ac:dyDescent="0.35">
      <c r="L6003" s="213"/>
    </row>
    <row r="6004" spans="12:12" x14ac:dyDescent="0.35">
      <c r="L6004" s="213"/>
    </row>
    <row r="6005" spans="12:12" x14ac:dyDescent="0.35">
      <c r="L6005" s="213"/>
    </row>
    <row r="6006" spans="12:12" x14ac:dyDescent="0.35">
      <c r="L6006" s="213"/>
    </row>
    <row r="6007" spans="12:12" x14ac:dyDescent="0.35">
      <c r="L6007" s="213"/>
    </row>
    <row r="6008" spans="12:12" x14ac:dyDescent="0.35">
      <c r="L6008" s="213"/>
    </row>
    <row r="6009" spans="12:12" x14ac:dyDescent="0.35">
      <c r="L6009" s="213"/>
    </row>
    <row r="6010" spans="12:12" x14ac:dyDescent="0.35">
      <c r="L6010" s="213"/>
    </row>
    <row r="6011" spans="12:12" x14ac:dyDescent="0.35">
      <c r="L6011" s="213"/>
    </row>
    <row r="6012" spans="12:12" x14ac:dyDescent="0.35">
      <c r="L6012" s="213"/>
    </row>
    <row r="6013" spans="12:12" x14ac:dyDescent="0.35">
      <c r="L6013" s="213"/>
    </row>
    <row r="6014" spans="12:12" x14ac:dyDescent="0.35">
      <c r="L6014" s="213"/>
    </row>
    <row r="6015" spans="12:12" x14ac:dyDescent="0.35">
      <c r="L6015" s="213"/>
    </row>
    <row r="6016" spans="12:12" x14ac:dyDescent="0.35">
      <c r="L6016" s="213"/>
    </row>
    <row r="6017" spans="12:12" x14ac:dyDescent="0.35">
      <c r="L6017" s="213"/>
    </row>
    <row r="6018" spans="12:12" x14ac:dyDescent="0.35">
      <c r="L6018" s="213"/>
    </row>
    <row r="6019" spans="12:12" x14ac:dyDescent="0.35">
      <c r="L6019" s="213"/>
    </row>
    <row r="6020" spans="12:12" x14ac:dyDescent="0.35">
      <c r="L6020" s="213"/>
    </row>
    <row r="6021" spans="12:12" x14ac:dyDescent="0.35">
      <c r="L6021" s="213"/>
    </row>
    <row r="6022" spans="12:12" x14ac:dyDescent="0.35">
      <c r="L6022" s="213"/>
    </row>
    <row r="6023" spans="12:12" x14ac:dyDescent="0.35">
      <c r="L6023" s="213"/>
    </row>
    <row r="6024" spans="12:12" x14ac:dyDescent="0.35">
      <c r="L6024" s="213"/>
    </row>
    <row r="6025" spans="12:12" x14ac:dyDescent="0.35">
      <c r="L6025" s="213"/>
    </row>
    <row r="6026" spans="12:12" x14ac:dyDescent="0.35">
      <c r="L6026" s="213"/>
    </row>
    <row r="6027" spans="12:12" x14ac:dyDescent="0.35">
      <c r="L6027" s="213"/>
    </row>
    <row r="6028" spans="12:12" x14ac:dyDescent="0.35">
      <c r="L6028" s="213"/>
    </row>
    <row r="6029" spans="12:12" x14ac:dyDescent="0.35">
      <c r="L6029" s="213"/>
    </row>
    <row r="6030" spans="12:12" x14ac:dyDescent="0.35">
      <c r="L6030" s="213"/>
    </row>
    <row r="6031" spans="12:12" x14ac:dyDescent="0.35">
      <c r="L6031" s="213"/>
    </row>
    <row r="6032" spans="12:12" x14ac:dyDescent="0.35">
      <c r="L6032" s="213"/>
    </row>
    <row r="6033" spans="12:12" x14ac:dyDescent="0.35">
      <c r="L6033" s="213"/>
    </row>
    <row r="6034" spans="12:12" x14ac:dyDescent="0.35">
      <c r="L6034" s="213"/>
    </row>
    <row r="6035" spans="12:12" x14ac:dyDescent="0.35">
      <c r="L6035" s="213"/>
    </row>
    <row r="6036" spans="12:12" x14ac:dyDescent="0.35">
      <c r="L6036" s="213"/>
    </row>
    <row r="6037" spans="12:12" x14ac:dyDescent="0.35">
      <c r="L6037" s="213"/>
    </row>
    <row r="6038" spans="12:12" x14ac:dyDescent="0.35">
      <c r="L6038" s="213"/>
    </row>
    <row r="6039" spans="12:12" x14ac:dyDescent="0.35">
      <c r="L6039" s="213"/>
    </row>
    <row r="6040" spans="12:12" x14ac:dyDescent="0.35">
      <c r="L6040" s="213"/>
    </row>
    <row r="6041" spans="12:12" x14ac:dyDescent="0.35">
      <c r="L6041" s="213"/>
    </row>
    <row r="6042" spans="12:12" x14ac:dyDescent="0.35">
      <c r="L6042" s="213"/>
    </row>
    <row r="6043" spans="12:12" x14ac:dyDescent="0.35">
      <c r="L6043" s="213"/>
    </row>
    <row r="6044" spans="12:12" x14ac:dyDescent="0.35">
      <c r="L6044" s="213"/>
    </row>
    <row r="6045" spans="12:12" x14ac:dyDescent="0.35">
      <c r="L6045" s="213"/>
    </row>
    <row r="6046" spans="12:12" x14ac:dyDescent="0.35">
      <c r="L6046" s="213"/>
    </row>
    <row r="6047" spans="12:12" x14ac:dyDescent="0.35">
      <c r="L6047" s="213"/>
    </row>
    <row r="6048" spans="12:12" x14ac:dyDescent="0.35">
      <c r="L6048" s="213"/>
    </row>
    <row r="6049" spans="12:12" x14ac:dyDescent="0.35">
      <c r="L6049" s="213"/>
    </row>
    <row r="6050" spans="12:12" x14ac:dyDescent="0.35">
      <c r="L6050" s="213"/>
    </row>
    <row r="6051" spans="12:12" x14ac:dyDescent="0.35">
      <c r="L6051" s="213"/>
    </row>
    <row r="6052" spans="12:12" x14ac:dyDescent="0.35">
      <c r="L6052" s="213"/>
    </row>
    <row r="6053" spans="12:12" x14ac:dyDescent="0.35">
      <c r="L6053" s="213"/>
    </row>
    <row r="6054" spans="12:12" x14ac:dyDescent="0.35">
      <c r="L6054" s="213"/>
    </row>
    <row r="6055" spans="12:12" x14ac:dyDescent="0.35">
      <c r="L6055" s="213"/>
    </row>
    <row r="6056" spans="12:12" x14ac:dyDescent="0.35">
      <c r="L6056" s="213"/>
    </row>
    <row r="6057" spans="12:12" x14ac:dyDescent="0.35">
      <c r="L6057" s="213"/>
    </row>
    <row r="6058" spans="12:12" x14ac:dyDescent="0.35">
      <c r="L6058" s="213"/>
    </row>
    <row r="6059" spans="12:12" x14ac:dyDescent="0.35">
      <c r="L6059" s="213"/>
    </row>
    <row r="6060" spans="12:12" x14ac:dyDescent="0.35">
      <c r="L6060" s="213"/>
    </row>
    <row r="6061" spans="12:12" x14ac:dyDescent="0.35">
      <c r="L6061" s="213"/>
    </row>
    <row r="6062" spans="12:12" x14ac:dyDescent="0.35">
      <c r="L6062" s="213"/>
    </row>
    <row r="6063" spans="12:12" x14ac:dyDescent="0.35">
      <c r="L6063" s="213"/>
    </row>
    <row r="6064" spans="12:12" x14ac:dyDescent="0.35">
      <c r="L6064" s="213"/>
    </row>
    <row r="6065" spans="12:12" x14ac:dyDescent="0.35">
      <c r="L6065" s="213"/>
    </row>
    <row r="6066" spans="12:12" x14ac:dyDescent="0.35">
      <c r="L6066" s="213"/>
    </row>
    <row r="6067" spans="12:12" x14ac:dyDescent="0.35">
      <c r="L6067" s="213"/>
    </row>
    <row r="6068" spans="12:12" x14ac:dyDescent="0.35">
      <c r="L6068" s="213"/>
    </row>
    <row r="6069" spans="12:12" x14ac:dyDescent="0.35">
      <c r="L6069" s="213"/>
    </row>
    <row r="6070" spans="12:12" x14ac:dyDescent="0.35">
      <c r="L6070" s="213"/>
    </row>
    <row r="6071" spans="12:12" x14ac:dyDescent="0.35">
      <c r="L6071" s="213"/>
    </row>
    <row r="6072" spans="12:12" x14ac:dyDescent="0.35">
      <c r="L6072" s="213"/>
    </row>
    <row r="6073" spans="12:12" x14ac:dyDescent="0.35">
      <c r="L6073" s="213"/>
    </row>
    <row r="6074" spans="12:12" x14ac:dyDescent="0.35">
      <c r="L6074" s="213"/>
    </row>
    <row r="6075" spans="12:12" x14ac:dyDescent="0.35">
      <c r="L6075" s="213"/>
    </row>
    <row r="6076" spans="12:12" x14ac:dyDescent="0.35">
      <c r="L6076" s="213"/>
    </row>
    <row r="6077" spans="12:12" x14ac:dyDescent="0.35">
      <c r="L6077" s="213"/>
    </row>
    <row r="6078" spans="12:12" x14ac:dyDescent="0.35">
      <c r="L6078" s="213"/>
    </row>
    <row r="6079" spans="12:12" x14ac:dyDescent="0.35">
      <c r="L6079" s="213"/>
    </row>
    <row r="6080" spans="12:12" x14ac:dyDescent="0.35">
      <c r="L6080" s="213"/>
    </row>
    <row r="6081" spans="12:12" x14ac:dyDescent="0.35">
      <c r="L6081" s="213"/>
    </row>
    <row r="6082" spans="12:12" x14ac:dyDescent="0.35">
      <c r="L6082" s="213"/>
    </row>
    <row r="6083" spans="12:12" x14ac:dyDescent="0.35">
      <c r="L6083" s="213"/>
    </row>
    <row r="6084" spans="12:12" x14ac:dyDescent="0.35">
      <c r="L6084" s="213"/>
    </row>
    <row r="6085" spans="12:12" x14ac:dyDescent="0.35">
      <c r="L6085" s="213"/>
    </row>
    <row r="6086" spans="12:12" x14ac:dyDescent="0.35">
      <c r="L6086" s="213"/>
    </row>
    <row r="6087" spans="12:12" x14ac:dyDescent="0.35">
      <c r="L6087" s="213"/>
    </row>
    <row r="6088" spans="12:12" x14ac:dyDescent="0.35">
      <c r="L6088" s="213"/>
    </row>
    <row r="6089" spans="12:12" x14ac:dyDescent="0.35">
      <c r="L6089" s="213"/>
    </row>
    <row r="6090" spans="12:12" x14ac:dyDescent="0.35">
      <c r="L6090" s="213"/>
    </row>
    <row r="6091" spans="12:12" x14ac:dyDescent="0.35">
      <c r="L6091" s="213"/>
    </row>
    <row r="6092" spans="12:12" x14ac:dyDescent="0.35">
      <c r="L6092" s="213"/>
    </row>
    <row r="6093" spans="12:12" x14ac:dyDescent="0.35">
      <c r="L6093" s="213"/>
    </row>
    <row r="6094" spans="12:12" x14ac:dyDescent="0.35">
      <c r="L6094" s="213"/>
    </row>
    <row r="6095" spans="12:12" x14ac:dyDescent="0.35">
      <c r="L6095" s="213"/>
    </row>
    <row r="6096" spans="12:12" x14ac:dyDescent="0.35">
      <c r="L6096" s="213"/>
    </row>
    <row r="6097" spans="12:12" x14ac:dyDescent="0.35">
      <c r="L6097" s="213"/>
    </row>
    <row r="6098" spans="12:12" x14ac:dyDescent="0.35">
      <c r="L6098" s="213"/>
    </row>
    <row r="6099" spans="12:12" x14ac:dyDescent="0.35">
      <c r="L6099" s="213"/>
    </row>
    <row r="6100" spans="12:12" x14ac:dyDescent="0.35">
      <c r="L6100" s="213"/>
    </row>
    <row r="6101" spans="12:12" x14ac:dyDescent="0.35">
      <c r="L6101" s="213"/>
    </row>
    <row r="6102" spans="12:12" x14ac:dyDescent="0.35">
      <c r="L6102" s="213"/>
    </row>
    <row r="6103" spans="12:12" x14ac:dyDescent="0.35">
      <c r="L6103" s="213"/>
    </row>
    <row r="6104" spans="12:12" x14ac:dyDescent="0.35">
      <c r="L6104" s="213"/>
    </row>
    <row r="6105" spans="12:12" x14ac:dyDescent="0.35">
      <c r="L6105" s="213"/>
    </row>
    <row r="6106" spans="12:12" x14ac:dyDescent="0.35">
      <c r="L6106" s="213"/>
    </row>
    <row r="6107" spans="12:12" x14ac:dyDescent="0.35">
      <c r="L6107" s="213"/>
    </row>
    <row r="6108" spans="12:12" x14ac:dyDescent="0.35">
      <c r="L6108" s="213"/>
    </row>
    <row r="6109" spans="12:12" x14ac:dyDescent="0.35">
      <c r="L6109" s="213"/>
    </row>
    <row r="6110" spans="12:12" x14ac:dyDescent="0.35">
      <c r="L6110" s="213"/>
    </row>
    <row r="6111" spans="12:12" x14ac:dyDescent="0.35">
      <c r="L6111" s="213"/>
    </row>
    <row r="6112" spans="12:12" x14ac:dyDescent="0.35">
      <c r="L6112" s="213"/>
    </row>
    <row r="6113" spans="12:12" x14ac:dyDescent="0.35">
      <c r="L6113" s="213"/>
    </row>
    <row r="6114" spans="12:12" x14ac:dyDescent="0.35">
      <c r="L6114" s="213"/>
    </row>
    <row r="6115" spans="12:12" x14ac:dyDescent="0.35">
      <c r="L6115" s="213"/>
    </row>
    <row r="6116" spans="12:12" x14ac:dyDescent="0.35">
      <c r="L6116" s="213"/>
    </row>
    <row r="6117" spans="12:12" x14ac:dyDescent="0.35">
      <c r="L6117" s="213"/>
    </row>
    <row r="6118" spans="12:12" x14ac:dyDescent="0.35">
      <c r="L6118" s="213"/>
    </row>
    <row r="6119" spans="12:12" x14ac:dyDescent="0.35">
      <c r="L6119" s="213"/>
    </row>
    <row r="6120" spans="12:12" x14ac:dyDescent="0.35">
      <c r="L6120" s="213"/>
    </row>
    <row r="6121" spans="12:12" x14ac:dyDescent="0.35">
      <c r="L6121" s="213"/>
    </row>
    <row r="6122" spans="12:12" x14ac:dyDescent="0.35">
      <c r="L6122" s="213"/>
    </row>
    <row r="6123" spans="12:12" x14ac:dyDescent="0.35">
      <c r="L6123" s="213"/>
    </row>
    <row r="6124" spans="12:12" x14ac:dyDescent="0.35">
      <c r="L6124" s="213"/>
    </row>
    <row r="6125" spans="12:12" x14ac:dyDescent="0.35">
      <c r="L6125" s="213"/>
    </row>
    <row r="6126" spans="12:12" x14ac:dyDescent="0.35">
      <c r="L6126" s="213"/>
    </row>
    <row r="6127" spans="12:12" x14ac:dyDescent="0.35">
      <c r="L6127" s="213"/>
    </row>
    <row r="6128" spans="12:12" x14ac:dyDescent="0.35">
      <c r="L6128" s="213"/>
    </row>
    <row r="6129" spans="12:12" x14ac:dyDescent="0.35">
      <c r="L6129" s="213"/>
    </row>
    <row r="6130" spans="12:12" x14ac:dyDescent="0.35">
      <c r="L6130" s="213"/>
    </row>
    <row r="6131" spans="12:12" x14ac:dyDescent="0.35">
      <c r="L6131" s="213"/>
    </row>
    <row r="6132" spans="12:12" x14ac:dyDescent="0.35">
      <c r="L6132" s="213"/>
    </row>
    <row r="6133" spans="12:12" x14ac:dyDescent="0.35">
      <c r="L6133" s="213"/>
    </row>
    <row r="6134" spans="12:12" x14ac:dyDescent="0.35">
      <c r="L6134" s="213"/>
    </row>
    <row r="6135" spans="12:12" x14ac:dyDescent="0.35">
      <c r="L6135" s="213"/>
    </row>
    <row r="6136" spans="12:12" x14ac:dyDescent="0.35">
      <c r="L6136" s="213"/>
    </row>
    <row r="6137" spans="12:12" x14ac:dyDescent="0.35">
      <c r="L6137" s="213"/>
    </row>
    <row r="6138" spans="12:12" x14ac:dyDescent="0.35">
      <c r="L6138" s="213"/>
    </row>
    <row r="6139" spans="12:12" x14ac:dyDescent="0.35">
      <c r="L6139" s="213"/>
    </row>
    <row r="6140" spans="12:12" x14ac:dyDescent="0.35">
      <c r="L6140" s="213"/>
    </row>
    <row r="6141" spans="12:12" x14ac:dyDescent="0.35">
      <c r="L6141" s="213"/>
    </row>
    <row r="6142" spans="12:12" x14ac:dyDescent="0.35">
      <c r="L6142" s="213"/>
    </row>
    <row r="6143" spans="12:12" x14ac:dyDescent="0.35">
      <c r="L6143" s="213"/>
    </row>
    <row r="6144" spans="12:12" x14ac:dyDescent="0.35">
      <c r="L6144" s="213"/>
    </row>
    <row r="6145" spans="12:12" x14ac:dyDescent="0.35">
      <c r="L6145" s="213"/>
    </row>
    <row r="6146" spans="12:12" x14ac:dyDescent="0.35">
      <c r="L6146" s="213"/>
    </row>
    <row r="6147" spans="12:12" x14ac:dyDescent="0.35">
      <c r="L6147" s="213"/>
    </row>
    <row r="6148" spans="12:12" x14ac:dyDescent="0.35">
      <c r="L6148" s="213"/>
    </row>
    <row r="6149" spans="12:12" x14ac:dyDescent="0.35">
      <c r="L6149" s="213"/>
    </row>
    <row r="6150" spans="12:12" x14ac:dyDescent="0.35">
      <c r="L6150" s="213"/>
    </row>
    <row r="6151" spans="12:12" x14ac:dyDescent="0.35">
      <c r="L6151" s="213"/>
    </row>
    <row r="6152" spans="12:12" x14ac:dyDescent="0.35">
      <c r="L6152" s="213"/>
    </row>
    <row r="6153" spans="12:12" x14ac:dyDescent="0.35">
      <c r="L6153" s="213"/>
    </row>
    <row r="6154" spans="12:12" x14ac:dyDescent="0.35">
      <c r="L6154" s="213"/>
    </row>
    <row r="6155" spans="12:12" x14ac:dyDescent="0.35">
      <c r="L6155" s="213"/>
    </row>
    <row r="6156" spans="12:12" x14ac:dyDescent="0.35">
      <c r="L6156" s="213"/>
    </row>
    <row r="6157" spans="12:12" x14ac:dyDescent="0.35">
      <c r="L6157" s="213"/>
    </row>
    <row r="6158" spans="12:12" x14ac:dyDescent="0.35">
      <c r="L6158" s="213"/>
    </row>
    <row r="6159" spans="12:12" x14ac:dyDescent="0.35">
      <c r="L6159" s="213"/>
    </row>
    <row r="6160" spans="12:12" x14ac:dyDescent="0.35">
      <c r="L6160" s="213"/>
    </row>
    <row r="6161" spans="12:12" x14ac:dyDescent="0.35">
      <c r="L6161" s="213"/>
    </row>
    <row r="6162" spans="12:12" x14ac:dyDescent="0.35">
      <c r="L6162" s="213"/>
    </row>
    <row r="6163" spans="12:12" x14ac:dyDescent="0.35">
      <c r="L6163" s="213"/>
    </row>
    <row r="6164" spans="12:12" x14ac:dyDescent="0.35">
      <c r="L6164" s="213"/>
    </row>
    <row r="6165" spans="12:12" x14ac:dyDescent="0.35">
      <c r="L6165" s="213"/>
    </row>
    <row r="6166" spans="12:12" x14ac:dyDescent="0.35">
      <c r="L6166" s="213"/>
    </row>
    <row r="6167" spans="12:12" x14ac:dyDescent="0.35">
      <c r="L6167" s="213"/>
    </row>
    <row r="6168" spans="12:12" x14ac:dyDescent="0.35">
      <c r="L6168" s="213"/>
    </row>
    <row r="6169" spans="12:12" x14ac:dyDescent="0.35">
      <c r="L6169" s="213"/>
    </row>
    <row r="6170" spans="12:12" x14ac:dyDescent="0.35">
      <c r="L6170" s="213"/>
    </row>
    <row r="6171" spans="12:12" x14ac:dyDescent="0.35">
      <c r="L6171" s="213"/>
    </row>
    <row r="6172" spans="12:12" x14ac:dyDescent="0.35">
      <c r="L6172" s="213"/>
    </row>
    <row r="6173" spans="12:12" x14ac:dyDescent="0.35">
      <c r="L6173" s="213"/>
    </row>
    <row r="6174" spans="12:12" x14ac:dyDescent="0.35">
      <c r="L6174" s="213"/>
    </row>
    <row r="6175" spans="12:12" x14ac:dyDescent="0.35">
      <c r="L6175" s="213"/>
    </row>
    <row r="6176" spans="12:12" x14ac:dyDescent="0.35">
      <c r="L6176" s="213"/>
    </row>
    <row r="6177" spans="12:12" x14ac:dyDescent="0.35">
      <c r="L6177" s="213"/>
    </row>
    <row r="6178" spans="12:12" x14ac:dyDescent="0.35">
      <c r="L6178" s="213"/>
    </row>
    <row r="6179" spans="12:12" x14ac:dyDescent="0.35">
      <c r="L6179" s="213"/>
    </row>
    <row r="6180" spans="12:12" x14ac:dyDescent="0.35">
      <c r="L6180" s="213"/>
    </row>
    <row r="6181" spans="12:12" x14ac:dyDescent="0.35">
      <c r="L6181" s="213"/>
    </row>
    <row r="6182" spans="12:12" x14ac:dyDescent="0.35">
      <c r="L6182" s="213"/>
    </row>
    <row r="6183" spans="12:12" x14ac:dyDescent="0.35">
      <c r="L6183" s="213"/>
    </row>
    <row r="6184" spans="12:12" x14ac:dyDescent="0.35">
      <c r="L6184" s="213"/>
    </row>
    <row r="6185" spans="12:12" x14ac:dyDescent="0.35">
      <c r="L6185" s="213"/>
    </row>
    <row r="6186" spans="12:12" x14ac:dyDescent="0.35">
      <c r="L6186" s="213"/>
    </row>
    <row r="6187" spans="12:12" x14ac:dyDescent="0.35">
      <c r="L6187" s="213"/>
    </row>
    <row r="6188" spans="12:12" x14ac:dyDescent="0.35">
      <c r="L6188" s="213"/>
    </row>
    <row r="6189" spans="12:12" x14ac:dyDescent="0.35">
      <c r="L6189" s="213"/>
    </row>
    <row r="6190" spans="12:12" x14ac:dyDescent="0.35">
      <c r="L6190" s="213"/>
    </row>
    <row r="6191" spans="12:12" x14ac:dyDescent="0.35">
      <c r="L6191" s="213"/>
    </row>
    <row r="6192" spans="12:12" x14ac:dyDescent="0.35">
      <c r="L6192" s="213"/>
    </row>
    <row r="6193" spans="12:12" x14ac:dyDescent="0.35">
      <c r="L6193" s="213"/>
    </row>
    <row r="6194" spans="12:12" x14ac:dyDescent="0.35">
      <c r="L6194" s="213"/>
    </row>
    <row r="6195" spans="12:12" x14ac:dyDescent="0.35">
      <c r="L6195" s="213"/>
    </row>
    <row r="6196" spans="12:12" x14ac:dyDescent="0.35">
      <c r="L6196" s="213"/>
    </row>
    <row r="6197" spans="12:12" x14ac:dyDescent="0.35">
      <c r="L6197" s="213"/>
    </row>
    <row r="6198" spans="12:12" x14ac:dyDescent="0.35">
      <c r="L6198" s="213"/>
    </row>
    <row r="6199" spans="12:12" x14ac:dyDescent="0.35">
      <c r="L6199" s="213"/>
    </row>
    <row r="6200" spans="12:12" x14ac:dyDescent="0.35">
      <c r="L6200" s="213"/>
    </row>
    <row r="6201" spans="12:12" x14ac:dyDescent="0.35">
      <c r="L6201" s="213"/>
    </row>
    <row r="6202" spans="12:12" x14ac:dyDescent="0.35">
      <c r="L6202" s="213"/>
    </row>
    <row r="6203" spans="12:12" x14ac:dyDescent="0.35">
      <c r="L6203" s="213"/>
    </row>
    <row r="6204" spans="12:12" x14ac:dyDescent="0.35">
      <c r="L6204" s="213"/>
    </row>
    <row r="6205" spans="12:12" x14ac:dyDescent="0.35">
      <c r="L6205" s="213"/>
    </row>
    <row r="6206" spans="12:12" x14ac:dyDescent="0.35">
      <c r="L6206" s="213"/>
    </row>
    <row r="6207" spans="12:12" x14ac:dyDescent="0.35">
      <c r="L6207" s="213"/>
    </row>
    <row r="6208" spans="12:12" x14ac:dyDescent="0.35">
      <c r="L6208" s="213"/>
    </row>
    <row r="6209" spans="12:12" x14ac:dyDescent="0.35">
      <c r="L6209" s="213"/>
    </row>
    <row r="6210" spans="12:12" x14ac:dyDescent="0.35">
      <c r="L6210" s="213"/>
    </row>
    <row r="6211" spans="12:12" x14ac:dyDescent="0.35">
      <c r="L6211" s="213"/>
    </row>
    <row r="6212" spans="12:12" x14ac:dyDescent="0.35">
      <c r="L6212" s="213"/>
    </row>
    <row r="6213" spans="12:12" x14ac:dyDescent="0.35">
      <c r="L6213" s="213"/>
    </row>
    <row r="6214" spans="12:12" x14ac:dyDescent="0.35">
      <c r="L6214" s="213"/>
    </row>
    <row r="6215" spans="12:12" x14ac:dyDescent="0.35">
      <c r="L6215" s="213"/>
    </row>
    <row r="6216" spans="12:12" x14ac:dyDescent="0.35">
      <c r="L6216" s="213"/>
    </row>
    <row r="6217" spans="12:12" x14ac:dyDescent="0.35">
      <c r="L6217" s="213"/>
    </row>
    <row r="6218" spans="12:12" x14ac:dyDescent="0.35">
      <c r="L6218" s="213"/>
    </row>
    <row r="6219" spans="12:12" x14ac:dyDescent="0.35">
      <c r="L6219" s="213"/>
    </row>
    <row r="6220" spans="12:12" x14ac:dyDescent="0.35">
      <c r="L6220" s="213"/>
    </row>
    <row r="6221" spans="12:12" x14ac:dyDescent="0.35">
      <c r="L6221" s="213"/>
    </row>
    <row r="6222" spans="12:12" x14ac:dyDescent="0.35">
      <c r="L6222" s="213"/>
    </row>
    <row r="6223" spans="12:12" x14ac:dyDescent="0.35">
      <c r="L6223" s="213"/>
    </row>
    <row r="6224" spans="12:12" x14ac:dyDescent="0.35">
      <c r="L6224" s="213"/>
    </row>
    <row r="6225" spans="12:12" x14ac:dyDescent="0.35">
      <c r="L6225" s="213"/>
    </row>
    <row r="6226" spans="12:12" x14ac:dyDescent="0.35">
      <c r="L6226" s="213"/>
    </row>
    <row r="6227" spans="12:12" x14ac:dyDescent="0.35">
      <c r="L6227" s="213"/>
    </row>
    <row r="6228" spans="12:12" x14ac:dyDescent="0.35">
      <c r="L6228" s="213"/>
    </row>
    <row r="6229" spans="12:12" x14ac:dyDescent="0.35">
      <c r="L6229" s="213"/>
    </row>
    <row r="6230" spans="12:12" x14ac:dyDescent="0.35">
      <c r="L6230" s="213"/>
    </row>
    <row r="6231" spans="12:12" x14ac:dyDescent="0.35">
      <c r="L6231" s="213"/>
    </row>
    <row r="6232" spans="12:12" x14ac:dyDescent="0.35">
      <c r="L6232" s="213"/>
    </row>
    <row r="6233" spans="12:12" x14ac:dyDescent="0.35">
      <c r="L6233" s="213"/>
    </row>
    <row r="6234" spans="12:12" x14ac:dyDescent="0.35">
      <c r="L6234" s="213"/>
    </row>
    <row r="6235" spans="12:12" x14ac:dyDescent="0.35">
      <c r="L6235" s="213"/>
    </row>
    <row r="6236" spans="12:12" x14ac:dyDescent="0.35">
      <c r="L6236" s="213"/>
    </row>
    <row r="6237" spans="12:12" x14ac:dyDescent="0.35">
      <c r="L6237" s="213"/>
    </row>
    <row r="6238" spans="12:12" x14ac:dyDescent="0.35">
      <c r="L6238" s="213"/>
    </row>
    <row r="6239" spans="12:12" x14ac:dyDescent="0.35">
      <c r="L6239" s="213"/>
    </row>
    <row r="6240" spans="12:12" x14ac:dyDescent="0.35">
      <c r="L6240" s="213"/>
    </row>
    <row r="6241" spans="12:12" x14ac:dyDescent="0.35">
      <c r="L6241" s="213"/>
    </row>
    <row r="6242" spans="12:12" x14ac:dyDescent="0.35">
      <c r="L6242" s="213"/>
    </row>
    <row r="6243" spans="12:12" x14ac:dyDescent="0.35">
      <c r="L6243" s="213"/>
    </row>
    <row r="6244" spans="12:12" x14ac:dyDescent="0.35">
      <c r="L6244" s="213"/>
    </row>
    <row r="6245" spans="12:12" x14ac:dyDescent="0.35">
      <c r="L6245" s="213"/>
    </row>
    <row r="6246" spans="12:12" x14ac:dyDescent="0.35">
      <c r="L6246" s="213"/>
    </row>
    <row r="6247" spans="12:12" x14ac:dyDescent="0.35">
      <c r="L6247" s="213"/>
    </row>
    <row r="6248" spans="12:12" x14ac:dyDescent="0.35">
      <c r="L6248" s="213"/>
    </row>
    <row r="6249" spans="12:12" x14ac:dyDescent="0.35">
      <c r="L6249" s="213"/>
    </row>
    <row r="6250" spans="12:12" x14ac:dyDescent="0.35">
      <c r="L6250" s="213"/>
    </row>
    <row r="6251" spans="12:12" x14ac:dyDescent="0.35">
      <c r="L6251" s="213"/>
    </row>
    <row r="6252" spans="12:12" x14ac:dyDescent="0.35">
      <c r="L6252" s="213"/>
    </row>
    <row r="6253" spans="12:12" x14ac:dyDescent="0.35">
      <c r="L6253" s="213"/>
    </row>
    <row r="6254" spans="12:12" x14ac:dyDescent="0.35">
      <c r="L6254" s="213"/>
    </row>
    <row r="6255" spans="12:12" x14ac:dyDescent="0.35">
      <c r="L6255" s="213"/>
    </row>
    <row r="6256" spans="12:12" x14ac:dyDescent="0.35">
      <c r="L6256" s="213"/>
    </row>
    <row r="6257" spans="12:12" x14ac:dyDescent="0.35">
      <c r="L6257" s="213"/>
    </row>
    <row r="6258" spans="12:12" x14ac:dyDescent="0.35">
      <c r="L6258" s="213"/>
    </row>
    <row r="6259" spans="12:12" x14ac:dyDescent="0.35">
      <c r="L6259" s="213"/>
    </row>
    <row r="6260" spans="12:12" x14ac:dyDescent="0.35">
      <c r="L6260" s="213"/>
    </row>
    <row r="6261" spans="12:12" x14ac:dyDescent="0.35">
      <c r="L6261" s="213"/>
    </row>
    <row r="6262" spans="12:12" x14ac:dyDescent="0.35">
      <c r="L6262" s="213"/>
    </row>
    <row r="6263" spans="12:12" x14ac:dyDescent="0.35">
      <c r="L6263" s="213"/>
    </row>
    <row r="6264" spans="12:12" x14ac:dyDescent="0.35">
      <c r="L6264" s="213"/>
    </row>
    <row r="6265" spans="12:12" x14ac:dyDescent="0.35">
      <c r="L6265" s="213"/>
    </row>
    <row r="6266" spans="12:12" x14ac:dyDescent="0.35">
      <c r="L6266" s="213"/>
    </row>
    <row r="6267" spans="12:12" x14ac:dyDescent="0.35">
      <c r="L6267" s="213"/>
    </row>
    <row r="6268" spans="12:12" x14ac:dyDescent="0.35">
      <c r="L6268" s="213"/>
    </row>
    <row r="6269" spans="12:12" x14ac:dyDescent="0.35">
      <c r="L6269" s="213"/>
    </row>
    <row r="6270" spans="12:12" x14ac:dyDescent="0.35">
      <c r="L6270" s="213"/>
    </row>
    <row r="6271" spans="12:12" x14ac:dyDescent="0.35">
      <c r="L6271" s="213"/>
    </row>
    <row r="6272" spans="12:12" x14ac:dyDescent="0.35">
      <c r="L6272" s="213"/>
    </row>
    <row r="6273" spans="12:12" x14ac:dyDescent="0.35">
      <c r="L6273" s="213"/>
    </row>
    <row r="6274" spans="12:12" x14ac:dyDescent="0.35">
      <c r="L6274" s="213"/>
    </row>
    <row r="6275" spans="12:12" x14ac:dyDescent="0.35">
      <c r="L6275" s="213"/>
    </row>
    <row r="6276" spans="12:12" x14ac:dyDescent="0.35">
      <c r="L6276" s="213"/>
    </row>
    <row r="6277" spans="12:12" x14ac:dyDescent="0.35">
      <c r="L6277" s="213"/>
    </row>
    <row r="6278" spans="12:12" x14ac:dyDescent="0.35">
      <c r="L6278" s="213"/>
    </row>
    <row r="6279" spans="12:12" x14ac:dyDescent="0.35">
      <c r="L6279" s="213"/>
    </row>
    <row r="6280" spans="12:12" x14ac:dyDescent="0.35">
      <c r="L6280" s="213"/>
    </row>
    <row r="6281" spans="12:12" x14ac:dyDescent="0.35">
      <c r="L6281" s="213"/>
    </row>
    <row r="6282" spans="12:12" x14ac:dyDescent="0.35">
      <c r="L6282" s="213"/>
    </row>
    <row r="6283" spans="12:12" x14ac:dyDescent="0.35">
      <c r="L6283" s="213"/>
    </row>
    <row r="6284" spans="12:12" x14ac:dyDescent="0.35">
      <c r="L6284" s="213"/>
    </row>
    <row r="6285" spans="12:12" x14ac:dyDescent="0.35">
      <c r="L6285" s="213"/>
    </row>
    <row r="6286" spans="12:12" x14ac:dyDescent="0.35">
      <c r="L6286" s="213"/>
    </row>
    <row r="6287" spans="12:12" x14ac:dyDescent="0.35">
      <c r="L6287" s="213"/>
    </row>
    <row r="6288" spans="12:12" x14ac:dyDescent="0.35">
      <c r="L6288" s="213"/>
    </row>
    <row r="6289" spans="12:12" x14ac:dyDescent="0.35">
      <c r="L6289" s="213"/>
    </row>
    <row r="6290" spans="12:12" x14ac:dyDescent="0.35">
      <c r="L6290" s="213"/>
    </row>
    <row r="6291" spans="12:12" x14ac:dyDescent="0.35">
      <c r="L6291" s="213"/>
    </row>
    <row r="6292" spans="12:12" x14ac:dyDescent="0.35">
      <c r="L6292" s="213"/>
    </row>
    <row r="6293" spans="12:12" x14ac:dyDescent="0.35">
      <c r="L6293" s="213"/>
    </row>
    <row r="6294" spans="12:12" x14ac:dyDescent="0.35">
      <c r="L6294" s="213"/>
    </row>
    <row r="6295" spans="12:12" x14ac:dyDescent="0.35">
      <c r="L6295" s="213"/>
    </row>
    <row r="6296" spans="12:12" x14ac:dyDescent="0.35">
      <c r="L6296" s="213"/>
    </row>
    <row r="6297" spans="12:12" x14ac:dyDescent="0.35">
      <c r="L6297" s="213"/>
    </row>
    <row r="6298" spans="12:12" x14ac:dyDescent="0.35">
      <c r="L6298" s="213"/>
    </row>
    <row r="6299" spans="12:12" x14ac:dyDescent="0.35">
      <c r="L6299" s="213"/>
    </row>
    <row r="6300" spans="12:12" x14ac:dyDescent="0.35">
      <c r="L6300" s="213"/>
    </row>
    <row r="6301" spans="12:12" x14ac:dyDescent="0.35">
      <c r="L6301" s="213"/>
    </row>
    <row r="6302" spans="12:12" x14ac:dyDescent="0.35">
      <c r="L6302" s="213"/>
    </row>
    <row r="6303" spans="12:12" x14ac:dyDescent="0.35">
      <c r="L6303" s="213"/>
    </row>
    <row r="6304" spans="12:12" x14ac:dyDescent="0.35">
      <c r="L6304" s="213"/>
    </row>
    <row r="6305" spans="12:12" x14ac:dyDescent="0.35">
      <c r="L6305" s="213"/>
    </row>
    <row r="6306" spans="12:12" x14ac:dyDescent="0.35">
      <c r="L6306" s="213"/>
    </row>
    <row r="6307" spans="12:12" x14ac:dyDescent="0.35">
      <c r="L6307" s="213"/>
    </row>
    <row r="6308" spans="12:12" x14ac:dyDescent="0.35">
      <c r="L6308" s="213"/>
    </row>
    <row r="6309" spans="12:12" x14ac:dyDescent="0.35">
      <c r="L6309" s="213"/>
    </row>
    <row r="6310" spans="12:12" x14ac:dyDescent="0.35">
      <c r="L6310" s="213"/>
    </row>
    <row r="6311" spans="12:12" x14ac:dyDescent="0.35">
      <c r="L6311" s="213"/>
    </row>
    <row r="6312" spans="12:12" x14ac:dyDescent="0.35">
      <c r="L6312" s="213"/>
    </row>
    <row r="6313" spans="12:12" x14ac:dyDescent="0.35">
      <c r="L6313" s="213"/>
    </row>
    <row r="6314" spans="12:12" x14ac:dyDescent="0.35">
      <c r="L6314" s="213"/>
    </row>
    <row r="6315" spans="12:12" x14ac:dyDescent="0.35">
      <c r="L6315" s="213"/>
    </row>
    <row r="6316" spans="12:12" x14ac:dyDescent="0.35">
      <c r="L6316" s="213"/>
    </row>
    <row r="6317" spans="12:12" x14ac:dyDescent="0.35">
      <c r="L6317" s="213"/>
    </row>
    <row r="6318" spans="12:12" x14ac:dyDescent="0.35">
      <c r="L6318" s="213"/>
    </row>
    <row r="6319" spans="12:12" x14ac:dyDescent="0.35">
      <c r="L6319" s="213"/>
    </row>
    <row r="6320" spans="12:12" x14ac:dyDescent="0.35">
      <c r="L6320" s="213"/>
    </row>
    <row r="6321" spans="12:12" x14ac:dyDescent="0.35">
      <c r="L6321" s="213"/>
    </row>
    <row r="6322" spans="12:12" x14ac:dyDescent="0.35">
      <c r="L6322" s="213"/>
    </row>
    <row r="6323" spans="12:12" x14ac:dyDescent="0.35">
      <c r="L6323" s="213"/>
    </row>
    <row r="6324" spans="12:12" x14ac:dyDescent="0.35">
      <c r="L6324" s="213"/>
    </row>
    <row r="6325" spans="12:12" x14ac:dyDescent="0.35">
      <c r="L6325" s="213"/>
    </row>
    <row r="6326" spans="12:12" x14ac:dyDescent="0.35">
      <c r="L6326" s="213"/>
    </row>
    <row r="6327" spans="12:12" x14ac:dyDescent="0.35">
      <c r="L6327" s="213"/>
    </row>
    <row r="6328" spans="12:12" x14ac:dyDescent="0.35">
      <c r="L6328" s="213"/>
    </row>
    <row r="6329" spans="12:12" x14ac:dyDescent="0.35">
      <c r="L6329" s="213"/>
    </row>
    <row r="6330" spans="12:12" x14ac:dyDescent="0.35">
      <c r="L6330" s="213"/>
    </row>
    <row r="6331" spans="12:12" x14ac:dyDescent="0.35">
      <c r="L6331" s="213"/>
    </row>
    <row r="6332" spans="12:12" x14ac:dyDescent="0.35">
      <c r="L6332" s="213"/>
    </row>
    <row r="6333" spans="12:12" x14ac:dyDescent="0.35">
      <c r="L6333" s="213"/>
    </row>
    <row r="6334" spans="12:12" x14ac:dyDescent="0.35">
      <c r="L6334" s="213"/>
    </row>
    <row r="6335" spans="12:12" x14ac:dyDescent="0.35">
      <c r="L6335" s="213"/>
    </row>
    <row r="6336" spans="12:12" x14ac:dyDescent="0.35">
      <c r="L6336" s="213"/>
    </row>
    <row r="6337" spans="12:12" x14ac:dyDescent="0.35">
      <c r="L6337" s="213"/>
    </row>
    <row r="6338" spans="12:12" x14ac:dyDescent="0.35">
      <c r="L6338" s="213"/>
    </row>
    <row r="6339" spans="12:12" x14ac:dyDescent="0.35">
      <c r="L6339" s="213"/>
    </row>
    <row r="6340" spans="12:12" x14ac:dyDescent="0.35">
      <c r="L6340" s="213"/>
    </row>
    <row r="6341" spans="12:12" x14ac:dyDescent="0.35">
      <c r="L6341" s="213"/>
    </row>
    <row r="6342" spans="12:12" x14ac:dyDescent="0.35">
      <c r="L6342" s="213"/>
    </row>
    <row r="6343" spans="12:12" x14ac:dyDescent="0.35">
      <c r="L6343" s="213"/>
    </row>
    <row r="6344" spans="12:12" x14ac:dyDescent="0.35">
      <c r="L6344" s="213"/>
    </row>
    <row r="6345" spans="12:12" x14ac:dyDescent="0.35">
      <c r="L6345" s="213"/>
    </row>
    <row r="6346" spans="12:12" x14ac:dyDescent="0.35">
      <c r="L6346" s="213"/>
    </row>
    <row r="6347" spans="12:12" x14ac:dyDescent="0.35">
      <c r="L6347" s="213"/>
    </row>
    <row r="6348" spans="12:12" x14ac:dyDescent="0.35">
      <c r="L6348" s="213"/>
    </row>
    <row r="6349" spans="12:12" x14ac:dyDescent="0.35">
      <c r="L6349" s="213"/>
    </row>
    <row r="6350" spans="12:12" x14ac:dyDescent="0.35">
      <c r="L6350" s="213"/>
    </row>
    <row r="6351" spans="12:12" x14ac:dyDescent="0.35">
      <c r="L6351" s="213"/>
    </row>
    <row r="6352" spans="12:12" x14ac:dyDescent="0.35">
      <c r="L6352" s="213"/>
    </row>
    <row r="6353" spans="12:12" x14ac:dyDescent="0.35">
      <c r="L6353" s="213"/>
    </row>
    <row r="6354" spans="12:12" x14ac:dyDescent="0.35">
      <c r="L6354" s="213"/>
    </row>
    <row r="6355" spans="12:12" x14ac:dyDescent="0.35">
      <c r="L6355" s="213"/>
    </row>
    <row r="6356" spans="12:12" x14ac:dyDescent="0.35">
      <c r="L6356" s="213"/>
    </row>
    <row r="6357" spans="12:12" x14ac:dyDescent="0.35">
      <c r="L6357" s="213"/>
    </row>
    <row r="6358" spans="12:12" x14ac:dyDescent="0.35">
      <c r="L6358" s="213"/>
    </row>
    <row r="6359" spans="12:12" x14ac:dyDescent="0.35">
      <c r="L6359" s="213"/>
    </row>
    <row r="6360" spans="12:12" x14ac:dyDescent="0.35">
      <c r="L6360" s="213"/>
    </row>
    <row r="6361" spans="12:12" x14ac:dyDescent="0.35">
      <c r="L6361" s="213"/>
    </row>
    <row r="6362" spans="12:12" x14ac:dyDescent="0.35">
      <c r="L6362" s="213"/>
    </row>
    <row r="6363" spans="12:12" x14ac:dyDescent="0.35">
      <c r="L6363" s="213"/>
    </row>
    <row r="6364" spans="12:12" x14ac:dyDescent="0.35">
      <c r="L6364" s="213"/>
    </row>
    <row r="6365" spans="12:12" x14ac:dyDescent="0.35">
      <c r="L6365" s="213"/>
    </row>
    <row r="6366" spans="12:12" x14ac:dyDescent="0.35">
      <c r="L6366" s="213"/>
    </row>
    <row r="6367" spans="12:12" x14ac:dyDescent="0.35">
      <c r="L6367" s="213"/>
    </row>
    <row r="6368" spans="12:12" x14ac:dyDescent="0.35">
      <c r="L6368" s="213"/>
    </row>
    <row r="6369" spans="12:12" x14ac:dyDescent="0.35">
      <c r="L6369" s="213"/>
    </row>
    <row r="6370" spans="12:12" x14ac:dyDescent="0.35">
      <c r="L6370" s="213"/>
    </row>
    <row r="6371" spans="12:12" x14ac:dyDescent="0.35">
      <c r="L6371" s="213"/>
    </row>
    <row r="6372" spans="12:12" x14ac:dyDescent="0.35">
      <c r="L6372" s="213"/>
    </row>
    <row r="6373" spans="12:12" x14ac:dyDescent="0.35">
      <c r="L6373" s="213"/>
    </row>
    <row r="6374" spans="12:12" x14ac:dyDescent="0.35">
      <c r="L6374" s="213"/>
    </row>
    <row r="6375" spans="12:12" x14ac:dyDescent="0.35">
      <c r="L6375" s="213"/>
    </row>
    <row r="6376" spans="12:12" x14ac:dyDescent="0.35">
      <c r="L6376" s="213"/>
    </row>
    <row r="6377" spans="12:12" x14ac:dyDescent="0.35">
      <c r="L6377" s="213"/>
    </row>
    <row r="6378" spans="12:12" x14ac:dyDescent="0.35">
      <c r="L6378" s="213"/>
    </row>
    <row r="6379" spans="12:12" x14ac:dyDescent="0.35">
      <c r="L6379" s="213"/>
    </row>
    <row r="6380" spans="12:12" x14ac:dyDescent="0.35">
      <c r="L6380" s="213"/>
    </row>
    <row r="6381" spans="12:12" x14ac:dyDescent="0.35">
      <c r="L6381" s="213"/>
    </row>
    <row r="6382" spans="12:12" x14ac:dyDescent="0.35">
      <c r="L6382" s="213"/>
    </row>
    <row r="6383" spans="12:12" x14ac:dyDescent="0.35">
      <c r="L6383" s="213"/>
    </row>
    <row r="6384" spans="12:12" x14ac:dyDescent="0.35">
      <c r="L6384" s="213"/>
    </row>
    <row r="6385" spans="12:12" x14ac:dyDescent="0.35">
      <c r="L6385" s="213"/>
    </row>
    <row r="6386" spans="12:12" x14ac:dyDescent="0.35">
      <c r="L6386" s="213"/>
    </row>
    <row r="6387" spans="12:12" x14ac:dyDescent="0.35">
      <c r="L6387" s="213"/>
    </row>
    <row r="6388" spans="12:12" x14ac:dyDescent="0.35">
      <c r="L6388" s="213"/>
    </row>
    <row r="6389" spans="12:12" x14ac:dyDescent="0.35">
      <c r="L6389" s="213"/>
    </row>
    <row r="6390" spans="12:12" x14ac:dyDescent="0.35">
      <c r="L6390" s="213"/>
    </row>
    <row r="6391" spans="12:12" x14ac:dyDescent="0.35">
      <c r="L6391" s="213"/>
    </row>
    <row r="6392" spans="12:12" x14ac:dyDescent="0.35">
      <c r="L6392" s="213"/>
    </row>
    <row r="6393" spans="12:12" x14ac:dyDescent="0.35">
      <c r="L6393" s="213"/>
    </row>
    <row r="6394" spans="12:12" x14ac:dyDescent="0.35">
      <c r="L6394" s="213"/>
    </row>
    <row r="6395" spans="12:12" x14ac:dyDescent="0.35">
      <c r="L6395" s="213"/>
    </row>
    <row r="6396" spans="12:12" x14ac:dyDescent="0.35">
      <c r="L6396" s="213"/>
    </row>
    <row r="6397" spans="12:12" x14ac:dyDescent="0.35">
      <c r="L6397" s="213"/>
    </row>
    <row r="6398" spans="12:12" x14ac:dyDescent="0.35">
      <c r="L6398" s="213"/>
    </row>
    <row r="6399" spans="12:12" x14ac:dyDescent="0.35">
      <c r="L6399" s="213"/>
    </row>
    <row r="6400" spans="12:12" x14ac:dyDescent="0.35">
      <c r="L6400" s="213"/>
    </row>
    <row r="6401" spans="12:12" x14ac:dyDescent="0.35">
      <c r="L6401" s="213"/>
    </row>
    <row r="6402" spans="12:12" x14ac:dyDescent="0.35">
      <c r="L6402" s="213"/>
    </row>
    <row r="6403" spans="12:12" x14ac:dyDescent="0.35">
      <c r="L6403" s="213"/>
    </row>
    <row r="6404" spans="12:12" x14ac:dyDescent="0.35">
      <c r="L6404" s="213"/>
    </row>
    <row r="6405" spans="12:12" x14ac:dyDescent="0.35">
      <c r="L6405" s="213"/>
    </row>
    <row r="6406" spans="12:12" x14ac:dyDescent="0.35">
      <c r="L6406" s="213"/>
    </row>
    <row r="6407" spans="12:12" x14ac:dyDescent="0.35">
      <c r="L6407" s="213"/>
    </row>
    <row r="6408" spans="12:12" x14ac:dyDescent="0.35">
      <c r="L6408" s="213"/>
    </row>
    <row r="6409" spans="12:12" x14ac:dyDescent="0.35">
      <c r="L6409" s="213"/>
    </row>
    <row r="6410" spans="12:12" x14ac:dyDescent="0.35">
      <c r="L6410" s="213"/>
    </row>
    <row r="6411" spans="12:12" x14ac:dyDescent="0.35">
      <c r="L6411" s="213"/>
    </row>
    <row r="6412" spans="12:12" x14ac:dyDescent="0.35">
      <c r="L6412" s="213"/>
    </row>
    <row r="6413" spans="12:12" x14ac:dyDescent="0.35">
      <c r="L6413" s="213"/>
    </row>
    <row r="6414" spans="12:12" x14ac:dyDescent="0.35">
      <c r="L6414" s="213"/>
    </row>
    <row r="6415" spans="12:12" x14ac:dyDescent="0.35">
      <c r="L6415" s="213"/>
    </row>
    <row r="6416" spans="12:12" x14ac:dyDescent="0.35">
      <c r="L6416" s="213"/>
    </row>
    <row r="6417" spans="12:12" x14ac:dyDescent="0.35">
      <c r="L6417" s="213"/>
    </row>
    <row r="6418" spans="12:12" x14ac:dyDescent="0.35">
      <c r="L6418" s="213"/>
    </row>
    <row r="6419" spans="12:12" x14ac:dyDescent="0.35">
      <c r="L6419" s="213"/>
    </row>
    <row r="6420" spans="12:12" x14ac:dyDescent="0.35">
      <c r="L6420" s="213"/>
    </row>
    <row r="6421" spans="12:12" x14ac:dyDescent="0.35">
      <c r="L6421" s="213"/>
    </row>
    <row r="6422" spans="12:12" x14ac:dyDescent="0.35">
      <c r="L6422" s="213"/>
    </row>
    <row r="6423" spans="12:12" x14ac:dyDescent="0.35">
      <c r="L6423" s="213"/>
    </row>
    <row r="6424" spans="12:12" x14ac:dyDescent="0.35">
      <c r="L6424" s="213"/>
    </row>
    <row r="6425" spans="12:12" x14ac:dyDescent="0.35">
      <c r="L6425" s="213"/>
    </row>
    <row r="6426" spans="12:12" x14ac:dyDescent="0.35">
      <c r="L6426" s="213"/>
    </row>
    <row r="6427" spans="12:12" x14ac:dyDescent="0.35">
      <c r="L6427" s="213"/>
    </row>
    <row r="6428" spans="12:12" x14ac:dyDescent="0.35">
      <c r="L6428" s="213"/>
    </row>
    <row r="6429" spans="12:12" x14ac:dyDescent="0.35">
      <c r="L6429" s="213"/>
    </row>
    <row r="6430" spans="12:12" x14ac:dyDescent="0.35">
      <c r="L6430" s="213"/>
    </row>
    <row r="6431" spans="12:12" x14ac:dyDescent="0.35">
      <c r="L6431" s="213"/>
    </row>
    <row r="6432" spans="12:12" x14ac:dyDescent="0.35">
      <c r="L6432" s="213"/>
    </row>
    <row r="6433" spans="12:12" x14ac:dyDescent="0.35">
      <c r="L6433" s="213"/>
    </row>
    <row r="6434" spans="12:12" x14ac:dyDescent="0.35">
      <c r="L6434" s="213"/>
    </row>
    <row r="6435" spans="12:12" x14ac:dyDescent="0.35">
      <c r="L6435" s="213"/>
    </row>
    <row r="6436" spans="12:12" x14ac:dyDescent="0.35">
      <c r="L6436" s="213"/>
    </row>
    <row r="6437" spans="12:12" x14ac:dyDescent="0.35">
      <c r="L6437" s="213"/>
    </row>
    <row r="6438" spans="12:12" x14ac:dyDescent="0.35">
      <c r="L6438" s="213"/>
    </row>
    <row r="6439" spans="12:12" x14ac:dyDescent="0.35">
      <c r="L6439" s="213"/>
    </row>
    <row r="6440" spans="12:12" x14ac:dyDescent="0.35">
      <c r="L6440" s="213"/>
    </row>
    <row r="6441" spans="12:12" x14ac:dyDescent="0.35">
      <c r="L6441" s="213"/>
    </row>
    <row r="6442" spans="12:12" x14ac:dyDescent="0.35">
      <c r="L6442" s="213"/>
    </row>
    <row r="6443" spans="12:12" x14ac:dyDescent="0.35">
      <c r="L6443" s="213"/>
    </row>
    <row r="6444" spans="12:12" x14ac:dyDescent="0.35">
      <c r="L6444" s="213"/>
    </row>
    <row r="6445" spans="12:12" x14ac:dyDescent="0.35">
      <c r="L6445" s="213"/>
    </row>
    <row r="6446" spans="12:12" x14ac:dyDescent="0.35">
      <c r="L6446" s="213"/>
    </row>
    <row r="6447" spans="12:12" x14ac:dyDescent="0.35">
      <c r="L6447" s="213"/>
    </row>
    <row r="6448" spans="12:12" x14ac:dyDescent="0.35">
      <c r="L6448" s="213"/>
    </row>
    <row r="6449" spans="12:12" x14ac:dyDescent="0.35">
      <c r="L6449" s="213"/>
    </row>
    <row r="6450" spans="12:12" x14ac:dyDescent="0.35">
      <c r="L6450" s="213"/>
    </row>
    <row r="6451" spans="12:12" x14ac:dyDescent="0.35">
      <c r="L6451" s="213"/>
    </row>
    <row r="6452" spans="12:12" x14ac:dyDescent="0.35">
      <c r="L6452" s="213"/>
    </row>
    <row r="6453" spans="12:12" x14ac:dyDescent="0.35">
      <c r="L6453" s="213"/>
    </row>
    <row r="6454" spans="12:12" x14ac:dyDescent="0.35">
      <c r="L6454" s="213"/>
    </row>
    <row r="6455" spans="12:12" x14ac:dyDescent="0.35">
      <c r="L6455" s="213"/>
    </row>
    <row r="6456" spans="12:12" x14ac:dyDescent="0.35">
      <c r="L6456" s="213"/>
    </row>
    <row r="6457" spans="12:12" x14ac:dyDescent="0.35">
      <c r="L6457" s="213"/>
    </row>
    <row r="6458" spans="12:12" x14ac:dyDescent="0.35">
      <c r="L6458" s="213"/>
    </row>
    <row r="6459" spans="12:12" x14ac:dyDescent="0.35">
      <c r="L6459" s="213"/>
    </row>
    <row r="6460" spans="12:12" x14ac:dyDescent="0.35">
      <c r="L6460" s="213"/>
    </row>
    <row r="6461" spans="12:12" x14ac:dyDescent="0.35">
      <c r="L6461" s="213"/>
    </row>
    <row r="6462" spans="12:12" x14ac:dyDescent="0.35">
      <c r="L6462" s="213"/>
    </row>
    <row r="6463" spans="12:12" x14ac:dyDescent="0.35">
      <c r="L6463" s="213"/>
    </row>
    <row r="6464" spans="12:12" x14ac:dyDescent="0.35">
      <c r="L6464" s="213"/>
    </row>
    <row r="6465" spans="12:12" x14ac:dyDescent="0.35">
      <c r="L6465" s="213"/>
    </row>
    <row r="6466" spans="12:12" x14ac:dyDescent="0.35">
      <c r="L6466" s="213"/>
    </row>
    <row r="6467" spans="12:12" x14ac:dyDescent="0.35">
      <c r="L6467" s="213"/>
    </row>
    <row r="6468" spans="12:12" x14ac:dyDescent="0.35">
      <c r="L6468" s="213"/>
    </row>
    <row r="6469" spans="12:12" x14ac:dyDescent="0.35">
      <c r="L6469" s="213"/>
    </row>
    <row r="6470" spans="12:12" x14ac:dyDescent="0.35">
      <c r="L6470" s="213"/>
    </row>
    <row r="6471" spans="12:12" x14ac:dyDescent="0.35">
      <c r="L6471" s="213"/>
    </row>
    <row r="6472" spans="12:12" x14ac:dyDescent="0.35">
      <c r="L6472" s="213"/>
    </row>
    <row r="6473" spans="12:12" x14ac:dyDescent="0.35">
      <c r="L6473" s="213"/>
    </row>
    <row r="6474" spans="12:12" x14ac:dyDescent="0.35">
      <c r="L6474" s="213"/>
    </row>
    <row r="6475" spans="12:12" x14ac:dyDescent="0.35">
      <c r="L6475" s="213"/>
    </row>
    <row r="6476" spans="12:12" x14ac:dyDescent="0.35">
      <c r="L6476" s="213"/>
    </row>
    <row r="6477" spans="12:12" x14ac:dyDescent="0.35">
      <c r="L6477" s="213"/>
    </row>
    <row r="6478" spans="12:12" x14ac:dyDescent="0.35">
      <c r="L6478" s="213"/>
    </row>
    <row r="6479" spans="12:12" x14ac:dyDescent="0.35">
      <c r="L6479" s="213"/>
    </row>
    <row r="6480" spans="12:12" x14ac:dyDescent="0.35">
      <c r="L6480" s="213"/>
    </row>
    <row r="6481" spans="12:12" x14ac:dyDescent="0.35">
      <c r="L6481" s="213"/>
    </row>
    <row r="6482" spans="12:12" x14ac:dyDescent="0.35">
      <c r="L6482" s="213"/>
    </row>
    <row r="6483" spans="12:12" x14ac:dyDescent="0.35">
      <c r="L6483" s="213"/>
    </row>
    <row r="6484" spans="12:12" x14ac:dyDescent="0.35">
      <c r="L6484" s="213"/>
    </row>
    <row r="6485" spans="12:12" x14ac:dyDescent="0.35">
      <c r="L6485" s="213"/>
    </row>
    <row r="6486" spans="12:12" x14ac:dyDescent="0.35">
      <c r="L6486" s="213"/>
    </row>
    <row r="6487" spans="12:12" x14ac:dyDescent="0.35">
      <c r="L6487" s="213"/>
    </row>
    <row r="6488" spans="12:12" x14ac:dyDescent="0.35">
      <c r="L6488" s="213"/>
    </row>
    <row r="6489" spans="12:12" x14ac:dyDescent="0.35">
      <c r="L6489" s="213"/>
    </row>
    <row r="6490" spans="12:12" x14ac:dyDescent="0.35">
      <c r="L6490" s="213"/>
    </row>
    <row r="6491" spans="12:12" x14ac:dyDescent="0.35">
      <c r="L6491" s="213"/>
    </row>
    <row r="6492" spans="12:12" x14ac:dyDescent="0.35">
      <c r="L6492" s="213"/>
    </row>
    <row r="6493" spans="12:12" x14ac:dyDescent="0.35">
      <c r="L6493" s="213"/>
    </row>
    <row r="6494" spans="12:12" x14ac:dyDescent="0.35">
      <c r="L6494" s="213"/>
    </row>
    <row r="6495" spans="12:12" x14ac:dyDescent="0.35">
      <c r="L6495" s="213"/>
    </row>
    <row r="6496" spans="12:12" x14ac:dyDescent="0.35">
      <c r="L6496" s="213"/>
    </row>
    <row r="6497" spans="12:12" x14ac:dyDescent="0.35">
      <c r="L6497" s="213"/>
    </row>
    <row r="6498" spans="12:12" x14ac:dyDescent="0.35">
      <c r="L6498" s="213"/>
    </row>
    <row r="6499" spans="12:12" x14ac:dyDescent="0.35">
      <c r="L6499" s="213"/>
    </row>
    <row r="6500" spans="12:12" x14ac:dyDescent="0.35">
      <c r="L6500" s="213"/>
    </row>
    <row r="6501" spans="12:12" x14ac:dyDescent="0.35">
      <c r="L6501" s="213"/>
    </row>
    <row r="6502" spans="12:12" x14ac:dyDescent="0.35">
      <c r="L6502" s="213"/>
    </row>
    <row r="6503" spans="12:12" x14ac:dyDescent="0.35">
      <c r="L6503" s="213"/>
    </row>
    <row r="6504" spans="12:12" x14ac:dyDescent="0.35">
      <c r="L6504" s="213"/>
    </row>
    <row r="6505" spans="12:12" x14ac:dyDescent="0.35">
      <c r="L6505" s="213"/>
    </row>
    <row r="6506" spans="12:12" x14ac:dyDescent="0.35">
      <c r="L6506" s="213"/>
    </row>
    <row r="6507" spans="12:12" x14ac:dyDescent="0.35">
      <c r="L6507" s="213"/>
    </row>
    <row r="6508" spans="12:12" x14ac:dyDescent="0.35">
      <c r="L6508" s="213"/>
    </row>
    <row r="6509" spans="12:12" x14ac:dyDescent="0.35">
      <c r="L6509" s="213"/>
    </row>
    <row r="6510" spans="12:12" x14ac:dyDescent="0.35">
      <c r="L6510" s="213"/>
    </row>
    <row r="6511" spans="12:12" x14ac:dyDescent="0.35">
      <c r="L6511" s="213"/>
    </row>
    <row r="6512" spans="12:12" x14ac:dyDescent="0.35">
      <c r="L6512" s="213"/>
    </row>
    <row r="6513" spans="12:12" x14ac:dyDescent="0.35">
      <c r="L6513" s="213"/>
    </row>
    <row r="6514" spans="12:12" x14ac:dyDescent="0.35">
      <c r="L6514" s="213"/>
    </row>
    <row r="6515" spans="12:12" x14ac:dyDescent="0.35">
      <c r="L6515" s="213"/>
    </row>
    <row r="6516" spans="12:12" x14ac:dyDescent="0.35">
      <c r="L6516" s="213"/>
    </row>
    <row r="6517" spans="12:12" x14ac:dyDescent="0.35">
      <c r="L6517" s="213"/>
    </row>
    <row r="6518" spans="12:12" x14ac:dyDescent="0.35">
      <c r="L6518" s="213"/>
    </row>
    <row r="6519" spans="12:12" x14ac:dyDescent="0.35">
      <c r="L6519" s="213"/>
    </row>
    <row r="6520" spans="12:12" x14ac:dyDescent="0.35">
      <c r="L6520" s="213"/>
    </row>
    <row r="6521" spans="12:12" x14ac:dyDescent="0.35">
      <c r="L6521" s="213"/>
    </row>
    <row r="6522" spans="12:12" x14ac:dyDescent="0.35">
      <c r="L6522" s="213"/>
    </row>
    <row r="6523" spans="12:12" x14ac:dyDescent="0.35">
      <c r="L6523" s="213"/>
    </row>
    <row r="6524" spans="12:12" x14ac:dyDescent="0.35">
      <c r="L6524" s="213"/>
    </row>
    <row r="6525" spans="12:12" x14ac:dyDescent="0.35">
      <c r="L6525" s="213"/>
    </row>
    <row r="6526" spans="12:12" x14ac:dyDescent="0.35">
      <c r="L6526" s="213"/>
    </row>
    <row r="6527" spans="12:12" x14ac:dyDescent="0.35">
      <c r="L6527" s="213"/>
    </row>
    <row r="6528" spans="12:12" x14ac:dyDescent="0.35">
      <c r="L6528" s="213"/>
    </row>
    <row r="6529" spans="12:12" x14ac:dyDescent="0.35">
      <c r="L6529" s="213"/>
    </row>
    <row r="6530" spans="12:12" x14ac:dyDescent="0.35">
      <c r="L6530" s="213"/>
    </row>
    <row r="6531" spans="12:12" x14ac:dyDescent="0.35">
      <c r="L6531" s="213"/>
    </row>
    <row r="6532" spans="12:12" x14ac:dyDescent="0.35">
      <c r="L6532" s="213"/>
    </row>
    <row r="6533" spans="12:12" x14ac:dyDescent="0.35">
      <c r="L6533" s="213"/>
    </row>
    <row r="6534" spans="12:12" x14ac:dyDescent="0.35">
      <c r="L6534" s="213"/>
    </row>
    <row r="6535" spans="12:12" x14ac:dyDescent="0.35">
      <c r="L6535" s="213"/>
    </row>
    <row r="6536" spans="12:12" x14ac:dyDescent="0.35">
      <c r="L6536" s="213"/>
    </row>
    <row r="6537" spans="12:12" x14ac:dyDescent="0.35">
      <c r="L6537" s="213"/>
    </row>
    <row r="6538" spans="12:12" x14ac:dyDescent="0.35">
      <c r="L6538" s="213"/>
    </row>
    <row r="6539" spans="12:12" x14ac:dyDescent="0.35">
      <c r="L6539" s="213"/>
    </row>
    <row r="6540" spans="12:12" x14ac:dyDescent="0.35">
      <c r="L6540" s="213"/>
    </row>
    <row r="6541" spans="12:12" x14ac:dyDescent="0.35">
      <c r="L6541" s="213"/>
    </row>
    <row r="6542" spans="12:12" x14ac:dyDescent="0.35">
      <c r="L6542" s="213"/>
    </row>
    <row r="6543" spans="12:12" x14ac:dyDescent="0.35">
      <c r="L6543" s="213"/>
    </row>
    <row r="6544" spans="12:12" x14ac:dyDescent="0.35">
      <c r="L6544" s="213"/>
    </row>
    <row r="6545" spans="12:12" x14ac:dyDescent="0.35">
      <c r="L6545" s="213"/>
    </row>
    <row r="6546" spans="12:12" x14ac:dyDescent="0.35">
      <c r="L6546" s="213"/>
    </row>
    <row r="6547" spans="12:12" x14ac:dyDescent="0.35">
      <c r="L6547" s="213"/>
    </row>
    <row r="6548" spans="12:12" x14ac:dyDescent="0.35">
      <c r="L6548" s="213"/>
    </row>
    <row r="6549" spans="12:12" x14ac:dyDescent="0.35">
      <c r="L6549" s="213"/>
    </row>
    <row r="6550" spans="12:12" x14ac:dyDescent="0.35">
      <c r="L6550" s="213"/>
    </row>
    <row r="6551" spans="12:12" x14ac:dyDescent="0.35">
      <c r="L6551" s="213"/>
    </row>
    <row r="6552" spans="12:12" x14ac:dyDescent="0.35">
      <c r="L6552" s="213"/>
    </row>
    <row r="6553" spans="12:12" x14ac:dyDescent="0.35">
      <c r="L6553" s="213"/>
    </row>
    <row r="6554" spans="12:12" x14ac:dyDescent="0.35">
      <c r="L6554" s="213"/>
    </row>
    <row r="6555" spans="12:12" x14ac:dyDescent="0.35">
      <c r="L6555" s="213"/>
    </row>
    <row r="6556" spans="12:12" x14ac:dyDescent="0.35">
      <c r="L6556" s="213"/>
    </row>
    <row r="6557" spans="12:12" x14ac:dyDescent="0.35">
      <c r="L6557" s="213"/>
    </row>
    <row r="6558" spans="12:12" x14ac:dyDescent="0.35">
      <c r="L6558" s="213"/>
    </row>
    <row r="6559" spans="12:12" x14ac:dyDescent="0.35">
      <c r="L6559" s="213"/>
    </row>
    <row r="6560" spans="12:12" x14ac:dyDescent="0.35">
      <c r="L6560" s="213"/>
    </row>
    <row r="6561" spans="12:12" x14ac:dyDescent="0.35">
      <c r="L6561" s="213"/>
    </row>
    <row r="6562" spans="12:12" x14ac:dyDescent="0.35">
      <c r="L6562" s="213"/>
    </row>
    <row r="6563" spans="12:12" x14ac:dyDescent="0.35">
      <c r="L6563" s="213"/>
    </row>
    <row r="6564" spans="12:12" x14ac:dyDescent="0.35">
      <c r="L6564" s="213"/>
    </row>
    <row r="6565" spans="12:12" x14ac:dyDescent="0.35">
      <c r="L6565" s="213"/>
    </row>
    <row r="6566" spans="12:12" x14ac:dyDescent="0.35">
      <c r="L6566" s="213"/>
    </row>
    <row r="6567" spans="12:12" x14ac:dyDescent="0.35">
      <c r="L6567" s="213"/>
    </row>
    <row r="6568" spans="12:12" x14ac:dyDescent="0.35">
      <c r="L6568" s="213"/>
    </row>
    <row r="6569" spans="12:12" x14ac:dyDescent="0.35">
      <c r="L6569" s="213"/>
    </row>
    <row r="6570" spans="12:12" x14ac:dyDescent="0.35">
      <c r="L6570" s="213"/>
    </row>
    <row r="6571" spans="12:12" x14ac:dyDescent="0.35">
      <c r="L6571" s="213"/>
    </row>
    <row r="6572" spans="12:12" x14ac:dyDescent="0.35">
      <c r="L6572" s="213"/>
    </row>
    <row r="6573" spans="12:12" x14ac:dyDescent="0.35">
      <c r="L6573" s="213"/>
    </row>
    <row r="6574" spans="12:12" x14ac:dyDescent="0.35">
      <c r="L6574" s="213"/>
    </row>
    <row r="6575" spans="12:12" x14ac:dyDescent="0.35">
      <c r="L6575" s="213"/>
    </row>
    <row r="6576" spans="12:12" x14ac:dyDescent="0.35">
      <c r="L6576" s="213"/>
    </row>
    <row r="6577" spans="12:12" x14ac:dyDescent="0.35">
      <c r="L6577" s="213"/>
    </row>
    <row r="6578" spans="12:12" x14ac:dyDescent="0.35">
      <c r="L6578" s="213"/>
    </row>
    <row r="6579" spans="12:12" x14ac:dyDescent="0.35">
      <c r="L6579" s="213"/>
    </row>
    <row r="6580" spans="12:12" x14ac:dyDescent="0.35">
      <c r="L6580" s="213"/>
    </row>
    <row r="6581" spans="12:12" x14ac:dyDescent="0.35">
      <c r="L6581" s="213"/>
    </row>
    <row r="6582" spans="12:12" x14ac:dyDescent="0.35">
      <c r="L6582" s="213"/>
    </row>
    <row r="6583" spans="12:12" x14ac:dyDescent="0.35">
      <c r="L6583" s="213"/>
    </row>
    <row r="6584" spans="12:12" x14ac:dyDescent="0.35">
      <c r="L6584" s="213"/>
    </row>
    <row r="6585" spans="12:12" x14ac:dyDescent="0.35">
      <c r="L6585" s="213"/>
    </row>
    <row r="6586" spans="12:12" x14ac:dyDescent="0.35">
      <c r="L6586" s="213"/>
    </row>
    <row r="6587" spans="12:12" x14ac:dyDescent="0.35">
      <c r="L6587" s="213"/>
    </row>
    <row r="6588" spans="12:12" x14ac:dyDescent="0.35">
      <c r="L6588" s="213"/>
    </row>
    <row r="6589" spans="12:12" x14ac:dyDescent="0.35">
      <c r="L6589" s="213"/>
    </row>
    <row r="6590" spans="12:12" x14ac:dyDescent="0.35">
      <c r="L6590" s="213"/>
    </row>
    <row r="6591" spans="12:12" x14ac:dyDescent="0.35">
      <c r="L6591" s="213"/>
    </row>
    <row r="6592" spans="12:12" x14ac:dyDescent="0.35">
      <c r="L6592" s="213"/>
    </row>
    <row r="6593" spans="12:12" x14ac:dyDescent="0.35">
      <c r="L6593" s="213"/>
    </row>
    <row r="6594" spans="12:12" x14ac:dyDescent="0.35">
      <c r="L6594" s="213"/>
    </row>
    <row r="6595" spans="12:12" x14ac:dyDescent="0.35">
      <c r="L6595" s="213"/>
    </row>
    <row r="6596" spans="12:12" x14ac:dyDescent="0.35">
      <c r="L6596" s="213"/>
    </row>
    <row r="6597" spans="12:12" x14ac:dyDescent="0.35">
      <c r="L6597" s="213"/>
    </row>
    <row r="6598" spans="12:12" x14ac:dyDescent="0.35">
      <c r="L6598" s="213"/>
    </row>
    <row r="6599" spans="12:12" x14ac:dyDescent="0.35">
      <c r="L6599" s="213"/>
    </row>
    <row r="6600" spans="12:12" x14ac:dyDescent="0.35">
      <c r="L6600" s="213"/>
    </row>
    <row r="6601" spans="12:12" x14ac:dyDescent="0.35">
      <c r="L6601" s="213"/>
    </row>
    <row r="6602" spans="12:12" x14ac:dyDescent="0.35">
      <c r="L6602" s="213"/>
    </row>
    <row r="6603" spans="12:12" x14ac:dyDescent="0.35">
      <c r="L6603" s="213"/>
    </row>
    <row r="6604" spans="12:12" x14ac:dyDescent="0.35">
      <c r="L6604" s="213"/>
    </row>
    <row r="6605" spans="12:12" x14ac:dyDescent="0.35">
      <c r="L6605" s="213"/>
    </row>
    <row r="6606" spans="12:12" x14ac:dyDescent="0.35">
      <c r="L6606" s="213"/>
    </row>
    <row r="6607" spans="12:12" x14ac:dyDescent="0.35">
      <c r="L6607" s="213"/>
    </row>
    <row r="6608" spans="12:12" x14ac:dyDescent="0.35">
      <c r="L6608" s="213"/>
    </row>
    <row r="6609" spans="12:12" x14ac:dyDescent="0.35">
      <c r="L6609" s="213"/>
    </row>
    <row r="6610" spans="12:12" x14ac:dyDescent="0.35">
      <c r="L6610" s="213"/>
    </row>
    <row r="6611" spans="12:12" x14ac:dyDescent="0.35">
      <c r="L6611" s="213"/>
    </row>
    <row r="6612" spans="12:12" x14ac:dyDescent="0.35">
      <c r="L6612" s="213"/>
    </row>
    <row r="6613" spans="12:12" x14ac:dyDescent="0.35">
      <c r="L6613" s="213"/>
    </row>
    <row r="6614" spans="12:12" x14ac:dyDescent="0.35">
      <c r="L6614" s="213"/>
    </row>
    <row r="6615" spans="12:12" x14ac:dyDescent="0.35">
      <c r="L6615" s="213"/>
    </row>
    <row r="6616" spans="12:12" x14ac:dyDescent="0.35">
      <c r="L6616" s="213"/>
    </row>
    <row r="6617" spans="12:12" x14ac:dyDescent="0.35">
      <c r="L6617" s="213"/>
    </row>
    <row r="6618" spans="12:12" x14ac:dyDescent="0.35">
      <c r="L6618" s="213"/>
    </row>
    <row r="6619" spans="12:12" x14ac:dyDescent="0.35">
      <c r="L6619" s="213"/>
    </row>
    <row r="6620" spans="12:12" x14ac:dyDescent="0.35">
      <c r="L6620" s="213"/>
    </row>
    <row r="6621" spans="12:12" x14ac:dyDescent="0.35">
      <c r="L6621" s="213"/>
    </row>
    <row r="6622" spans="12:12" x14ac:dyDescent="0.35">
      <c r="L6622" s="213"/>
    </row>
    <row r="6623" spans="12:12" x14ac:dyDescent="0.35">
      <c r="L6623" s="213"/>
    </row>
    <row r="6624" spans="12:12" x14ac:dyDescent="0.35">
      <c r="L6624" s="213"/>
    </row>
    <row r="6625" spans="12:12" x14ac:dyDescent="0.35">
      <c r="L6625" s="213"/>
    </row>
    <row r="6626" spans="12:12" x14ac:dyDescent="0.35">
      <c r="L6626" s="213"/>
    </row>
    <row r="6627" spans="12:12" x14ac:dyDescent="0.35">
      <c r="L6627" s="213"/>
    </row>
    <row r="6628" spans="12:12" x14ac:dyDescent="0.35">
      <c r="L6628" s="213"/>
    </row>
    <row r="6629" spans="12:12" x14ac:dyDescent="0.35">
      <c r="L6629" s="213"/>
    </row>
    <row r="6630" spans="12:12" x14ac:dyDescent="0.35">
      <c r="L6630" s="213"/>
    </row>
    <row r="6631" spans="12:12" x14ac:dyDescent="0.35">
      <c r="L6631" s="213"/>
    </row>
    <row r="6632" spans="12:12" x14ac:dyDescent="0.35">
      <c r="L6632" s="213"/>
    </row>
    <row r="6633" spans="12:12" x14ac:dyDescent="0.35">
      <c r="L6633" s="213"/>
    </row>
    <row r="6634" spans="12:12" x14ac:dyDescent="0.35">
      <c r="L6634" s="213"/>
    </row>
    <row r="6635" spans="12:12" x14ac:dyDescent="0.35">
      <c r="L6635" s="213"/>
    </row>
    <row r="6636" spans="12:12" x14ac:dyDescent="0.35">
      <c r="L6636" s="213"/>
    </row>
    <row r="6637" spans="12:12" x14ac:dyDescent="0.35">
      <c r="L6637" s="213"/>
    </row>
    <row r="6638" spans="12:12" x14ac:dyDescent="0.35">
      <c r="L6638" s="213"/>
    </row>
    <row r="6639" spans="12:12" x14ac:dyDescent="0.35">
      <c r="L6639" s="213"/>
    </row>
    <row r="6640" spans="12:12" x14ac:dyDescent="0.35">
      <c r="L6640" s="213"/>
    </row>
    <row r="6641" spans="12:12" x14ac:dyDescent="0.35">
      <c r="L6641" s="213"/>
    </row>
    <row r="6642" spans="12:12" x14ac:dyDescent="0.35">
      <c r="L6642" s="213"/>
    </row>
    <row r="6643" spans="12:12" x14ac:dyDescent="0.35">
      <c r="L6643" s="213"/>
    </row>
    <row r="6644" spans="12:12" x14ac:dyDescent="0.35">
      <c r="L6644" s="213"/>
    </row>
    <row r="6645" spans="12:12" x14ac:dyDescent="0.35">
      <c r="L6645" s="213"/>
    </row>
    <row r="6646" spans="12:12" x14ac:dyDescent="0.35">
      <c r="L6646" s="213"/>
    </row>
    <row r="6647" spans="12:12" x14ac:dyDescent="0.35">
      <c r="L6647" s="213"/>
    </row>
    <row r="6648" spans="12:12" x14ac:dyDescent="0.35">
      <c r="L6648" s="213"/>
    </row>
    <row r="6649" spans="12:12" x14ac:dyDescent="0.35">
      <c r="L6649" s="213"/>
    </row>
    <row r="6650" spans="12:12" x14ac:dyDescent="0.35">
      <c r="L6650" s="213"/>
    </row>
    <row r="6651" spans="12:12" x14ac:dyDescent="0.35">
      <c r="L6651" s="213"/>
    </row>
    <row r="6652" spans="12:12" x14ac:dyDescent="0.35">
      <c r="L6652" s="213"/>
    </row>
    <row r="6653" spans="12:12" x14ac:dyDescent="0.35">
      <c r="L6653" s="213"/>
    </row>
    <row r="6654" spans="12:12" x14ac:dyDescent="0.35">
      <c r="L6654" s="213"/>
    </row>
    <row r="6655" spans="12:12" x14ac:dyDescent="0.35">
      <c r="L6655" s="213"/>
    </row>
    <row r="6656" spans="12:12" x14ac:dyDescent="0.35">
      <c r="L6656" s="213"/>
    </row>
    <row r="6657" spans="12:12" x14ac:dyDescent="0.35">
      <c r="L6657" s="213"/>
    </row>
    <row r="6658" spans="12:12" x14ac:dyDescent="0.35">
      <c r="L6658" s="213"/>
    </row>
    <row r="6659" spans="12:12" x14ac:dyDescent="0.35">
      <c r="L6659" s="213"/>
    </row>
    <row r="6660" spans="12:12" x14ac:dyDescent="0.35">
      <c r="L6660" s="213"/>
    </row>
    <row r="6661" spans="12:12" x14ac:dyDescent="0.35">
      <c r="L6661" s="213"/>
    </row>
    <row r="6662" spans="12:12" x14ac:dyDescent="0.35">
      <c r="L6662" s="213"/>
    </row>
    <row r="6663" spans="12:12" x14ac:dyDescent="0.35">
      <c r="L6663" s="213"/>
    </row>
    <row r="6664" spans="12:12" x14ac:dyDescent="0.35">
      <c r="L6664" s="213"/>
    </row>
    <row r="6665" spans="12:12" x14ac:dyDescent="0.35">
      <c r="L6665" s="213"/>
    </row>
    <row r="6666" spans="12:12" x14ac:dyDescent="0.35">
      <c r="L6666" s="213"/>
    </row>
    <row r="6667" spans="12:12" x14ac:dyDescent="0.35">
      <c r="L6667" s="213"/>
    </row>
    <row r="6668" spans="12:12" x14ac:dyDescent="0.35">
      <c r="L6668" s="213"/>
    </row>
    <row r="6669" spans="12:12" x14ac:dyDescent="0.35">
      <c r="L6669" s="213"/>
    </row>
    <row r="6670" spans="12:12" x14ac:dyDescent="0.35">
      <c r="L6670" s="213"/>
    </row>
    <row r="6671" spans="12:12" x14ac:dyDescent="0.35">
      <c r="L6671" s="213"/>
    </row>
    <row r="6672" spans="12:12" x14ac:dyDescent="0.35">
      <c r="L6672" s="213"/>
    </row>
    <row r="6673" spans="12:12" x14ac:dyDescent="0.35">
      <c r="L6673" s="213"/>
    </row>
    <row r="6674" spans="12:12" x14ac:dyDescent="0.35">
      <c r="L6674" s="213"/>
    </row>
    <row r="6675" spans="12:12" x14ac:dyDescent="0.35">
      <c r="L6675" s="213"/>
    </row>
    <row r="6676" spans="12:12" x14ac:dyDescent="0.35">
      <c r="L6676" s="213"/>
    </row>
    <row r="6677" spans="12:12" x14ac:dyDescent="0.35">
      <c r="L6677" s="213"/>
    </row>
    <row r="6678" spans="12:12" x14ac:dyDescent="0.35">
      <c r="L6678" s="213"/>
    </row>
    <row r="6679" spans="12:12" x14ac:dyDescent="0.35">
      <c r="L6679" s="213"/>
    </row>
    <row r="6680" spans="12:12" x14ac:dyDescent="0.35">
      <c r="L6680" s="213"/>
    </row>
    <row r="6681" spans="12:12" x14ac:dyDescent="0.35">
      <c r="L6681" s="213"/>
    </row>
    <row r="6682" spans="12:12" x14ac:dyDescent="0.35">
      <c r="L6682" s="213"/>
    </row>
    <row r="6683" spans="12:12" x14ac:dyDescent="0.35">
      <c r="L6683" s="213"/>
    </row>
    <row r="6684" spans="12:12" x14ac:dyDescent="0.35">
      <c r="L6684" s="213"/>
    </row>
    <row r="6685" spans="12:12" x14ac:dyDescent="0.35">
      <c r="L6685" s="213"/>
    </row>
    <row r="6686" spans="12:12" x14ac:dyDescent="0.35">
      <c r="L6686" s="213"/>
    </row>
    <row r="6687" spans="12:12" x14ac:dyDescent="0.35">
      <c r="L6687" s="213"/>
    </row>
    <row r="6688" spans="12:12" x14ac:dyDescent="0.35">
      <c r="L6688" s="213"/>
    </row>
    <row r="6689" spans="12:12" x14ac:dyDescent="0.35">
      <c r="L6689" s="213"/>
    </row>
    <row r="6690" spans="12:12" x14ac:dyDescent="0.35">
      <c r="L6690" s="213"/>
    </row>
    <row r="6691" spans="12:12" x14ac:dyDescent="0.35">
      <c r="L6691" s="213"/>
    </row>
    <row r="6692" spans="12:12" x14ac:dyDescent="0.35">
      <c r="L6692" s="213"/>
    </row>
    <row r="6693" spans="12:12" x14ac:dyDescent="0.35">
      <c r="L6693" s="213"/>
    </row>
    <row r="6694" spans="12:12" x14ac:dyDescent="0.35">
      <c r="L6694" s="213"/>
    </row>
    <row r="6695" spans="12:12" x14ac:dyDescent="0.35">
      <c r="L6695" s="213"/>
    </row>
    <row r="6696" spans="12:12" x14ac:dyDescent="0.35">
      <c r="L6696" s="213"/>
    </row>
    <row r="6697" spans="12:12" x14ac:dyDescent="0.35">
      <c r="L6697" s="213"/>
    </row>
    <row r="6698" spans="12:12" x14ac:dyDescent="0.35">
      <c r="L6698" s="213"/>
    </row>
    <row r="6699" spans="12:12" x14ac:dyDescent="0.35">
      <c r="L6699" s="213"/>
    </row>
    <row r="6700" spans="12:12" x14ac:dyDescent="0.35">
      <c r="L6700" s="213"/>
    </row>
    <row r="6701" spans="12:12" x14ac:dyDescent="0.35">
      <c r="L6701" s="213"/>
    </row>
    <row r="6702" spans="12:12" x14ac:dyDescent="0.35">
      <c r="L6702" s="213"/>
    </row>
    <row r="6703" spans="12:12" x14ac:dyDescent="0.35">
      <c r="L6703" s="213"/>
    </row>
    <row r="6704" spans="12:12" x14ac:dyDescent="0.35">
      <c r="L6704" s="213"/>
    </row>
    <row r="6705" spans="12:12" x14ac:dyDescent="0.35">
      <c r="L6705" s="213"/>
    </row>
    <row r="6706" spans="12:12" x14ac:dyDescent="0.35">
      <c r="L6706" s="213"/>
    </row>
    <row r="6707" spans="12:12" x14ac:dyDescent="0.35">
      <c r="L6707" s="213"/>
    </row>
    <row r="6708" spans="12:12" x14ac:dyDescent="0.35">
      <c r="L6708" s="213"/>
    </row>
    <row r="6709" spans="12:12" x14ac:dyDescent="0.35">
      <c r="L6709" s="213"/>
    </row>
    <row r="6710" spans="12:12" x14ac:dyDescent="0.35">
      <c r="L6710" s="213"/>
    </row>
    <row r="6711" spans="12:12" x14ac:dyDescent="0.35">
      <c r="L6711" s="213"/>
    </row>
    <row r="6712" spans="12:12" x14ac:dyDescent="0.35">
      <c r="L6712" s="213"/>
    </row>
    <row r="6713" spans="12:12" x14ac:dyDescent="0.35">
      <c r="L6713" s="213"/>
    </row>
    <row r="6714" spans="12:12" x14ac:dyDescent="0.35">
      <c r="L6714" s="213"/>
    </row>
    <row r="6715" spans="12:12" x14ac:dyDescent="0.35">
      <c r="L6715" s="213"/>
    </row>
    <row r="6716" spans="12:12" x14ac:dyDescent="0.35">
      <c r="L6716" s="213"/>
    </row>
    <row r="6717" spans="12:12" x14ac:dyDescent="0.35">
      <c r="L6717" s="213"/>
    </row>
    <row r="6718" spans="12:12" x14ac:dyDescent="0.35">
      <c r="L6718" s="213"/>
    </row>
    <row r="6719" spans="12:12" x14ac:dyDescent="0.35">
      <c r="L6719" s="213"/>
    </row>
    <row r="6720" spans="12:12" x14ac:dyDescent="0.35">
      <c r="L6720" s="213"/>
    </row>
    <row r="6721" spans="12:12" x14ac:dyDescent="0.35">
      <c r="L6721" s="213"/>
    </row>
    <row r="6722" spans="12:12" x14ac:dyDescent="0.35">
      <c r="L6722" s="213"/>
    </row>
    <row r="6723" spans="12:12" x14ac:dyDescent="0.35">
      <c r="L6723" s="213"/>
    </row>
    <row r="6724" spans="12:12" x14ac:dyDescent="0.35">
      <c r="L6724" s="213"/>
    </row>
    <row r="6725" spans="12:12" x14ac:dyDescent="0.35">
      <c r="L6725" s="213"/>
    </row>
    <row r="6726" spans="12:12" x14ac:dyDescent="0.35">
      <c r="L6726" s="213"/>
    </row>
    <row r="6727" spans="12:12" x14ac:dyDescent="0.35">
      <c r="L6727" s="213"/>
    </row>
    <row r="6728" spans="12:12" x14ac:dyDescent="0.35">
      <c r="L6728" s="213"/>
    </row>
    <row r="6729" spans="12:12" x14ac:dyDescent="0.35">
      <c r="L6729" s="213"/>
    </row>
    <row r="6730" spans="12:12" x14ac:dyDescent="0.35">
      <c r="L6730" s="213"/>
    </row>
    <row r="6731" spans="12:12" x14ac:dyDescent="0.35">
      <c r="L6731" s="213"/>
    </row>
    <row r="6732" spans="12:12" x14ac:dyDescent="0.35">
      <c r="L6732" s="213"/>
    </row>
    <row r="6733" spans="12:12" x14ac:dyDescent="0.35">
      <c r="L6733" s="213"/>
    </row>
    <row r="6734" spans="12:12" x14ac:dyDescent="0.35">
      <c r="L6734" s="213"/>
    </row>
    <row r="6735" spans="12:12" x14ac:dyDescent="0.35">
      <c r="L6735" s="213"/>
    </row>
    <row r="6736" spans="12:12" x14ac:dyDescent="0.35">
      <c r="L6736" s="213"/>
    </row>
    <row r="6737" spans="12:12" x14ac:dyDescent="0.35">
      <c r="L6737" s="213"/>
    </row>
    <row r="6738" spans="12:12" x14ac:dyDescent="0.35">
      <c r="L6738" s="213"/>
    </row>
    <row r="6739" spans="12:12" x14ac:dyDescent="0.35">
      <c r="L6739" s="213"/>
    </row>
    <row r="6740" spans="12:12" x14ac:dyDescent="0.35">
      <c r="L6740" s="213"/>
    </row>
    <row r="6741" spans="12:12" x14ac:dyDescent="0.35">
      <c r="L6741" s="213"/>
    </row>
    <row r="6742" spans="12:12" x14ac:dyDescent="0.35">
      <c r="L6742" s="213"/>
    </row>
    <row r="6743" spans="12:12" x14ac:dyDescent="0.35">
      <c r="L6743" s="213"/>
    </row>
    <row r="6744" spans="12:12" x14ac:dyDescent="0.35">
      <c r="L6744" s="213"/>
    </row>
    <row r="6745" spans="12:12" x14ac:dyDescent="0.35">
      <c r="L6745" s="213"/>
    </row>
    <row r="6746" spans="12:12" x14ac:dyDescent="0.35">
      <c r="L6746" s="213"/>
    </row>
    <row r="6747" spans="12:12" x14ac:dyDescent="0.35">
      <c r="L6747" s="213"/>
    </row>
    <row r="6748" spans="12:12" x14ac:dyDescent="0.35">
      <c r="L6748" s="213"/>
    </row>
    <row r="6749" spans="12:12" x14ac:dyDescent="0.35">
      <c r="L6749" s="213"/>
    </row>
    <row r="6750" spans="12:12" x14ac:dyDescent="0.35">
      <c r="L6750" s="213"/>
    </row>
    <row r="6751" spans="12:12" x14ac:dyDescent="0.35">
      <c r="L6751" s="213"/>
    </row>
    <row r="6752" spans="12:12" x14ac:dyDescent="0.35">
      <c r="L6752" s="213"/>
    </row>
    <row r="6753" spans="12:12" x14ac:dyDescent="0.35">
      <c r="L6753" s="213"/>
    </row>
    <row r="6754" spans="12:12" x14ac:dyDescent="0.35">
      <c r="L6754" s="213"/>
    </row>
    <row r="6755" spans="12:12" x14ac:dyDescent="0.35">
      <c r="L6755" s="213"/>
    </row>
    <row r="6756" spans="12:12" x14ac:dyDescent="0.35">
      <c r="L6756" s="213"/>
    </row>
    <row r="6757" spans="12:12" x14ac:dyDescent="0.35">
      <c r="L6757" s="213"/>
    </row>
    <row r="6758" spans="12:12" x14ac:dyDescent="0.35">
      <c r="L6758" s="213"/>
    </row>
    <row r="6759" spans="12:12" x14ac:dyDescent="0.35">
      <c r="L6759" s="213"/>
    </row>
    <row r="6760" spans="12:12" x14ac:dyDescent="0.35">
      <c r="L6760" s="213"/>
    </row>
    <row r="6761" spans="12:12" x14ac:dyDescent="0.35">
      <c r="L6761" s="213"/>
    </row>
    <row r="6762" spans="12:12" x14ac:dyDescent="0.35">
      <c r="L6762" s="213"/>
    </row>
    <row r="6763" spans="12:12" x14ac:dyDescent="0.35">
      <c r="L6763" s="213"/>
    </row>
    <row r="6764" spans="12:12" x14ac:dyDescent="0.35">
      <c r="L6764" s="213"/>
    </row>
    <row r="6765" spans="12:12" x14ac:dyDescent="0.35">
      <c r="L6765" s="213"/>
    </row>
    <row r="6766" spans="12:12" x14ac:dyDescent="0.35">
      <c r="L6766" s="213"/>
    </row>
    <row r="6767" spans="12:12" x14ac:dyDescent="0.35">
      <c r="L6767" s="213"/>
    </row>
    <row r="6768" spans="12:12" x14ac:dyDescent="0.35">
      <c r="L6768" s="213"/>
    </row>
    <row r="6769" spans="12:12" x14ac:dyDescent="0.35">
      <c r="L6769" s="213"/>
    </row>
    <row r="6770" spans="12:12" x14ac:dyDescent="0.35">
      <c r="L6770" s="213"/>
    </row>
    <row r="6771" spans="12:12" x14ac:dyDescent="0.35">
      <c r="L6771" s="213"/>
    </row>
    <row r="6772" spans="12:12" x14ac:dyDescent="0.35">
      <c r="L6772" s="213"/>
    </row>
    <row r="6773" spans="12:12" x14ac:dyDescent="0.35">
      <c r="L6773" s="213"/>
    </row>
    <row r="6774" spans="12:12" x14ac:dyDescent="0.35">
      <c r="L6774" s="213"/>
    </row>
    <row r="6775" spans="12:12" x14ac:dyDescent="0.35">
      <c r="L6775" s="213"/>
    </row>
    <row r="6776" spans="12:12" x14ac:dyDescent="0.35">
      <c r="L6776" s="213"/>
    </row>
    <row r="6777" spans="12:12" x14ac:dyDescent="0.35">
      <c r="L6777" s="213"/>
    </row>
    <row r="6778" spans="12:12" x14ac:dyDescent="0.35">
      <c r="L6778" s="213"/>
    </row>
    <row r="6779" spans="12:12" x14ac:dyDescent="0.35">
      <c r="L6779" s="213"/>
    </row>
    <row r="6780" spans="12:12" x14ac:dyDescent="0.35">
      <c r="L6780" s="213"/>
    </row>
    <row r="6781" spans="12:12" x14ac:dyDescent="0.35">
      <c r="L6781" s="213"/>
    </row>
    <row r="6782" spans="12:12" x14ac:dyDescent="0.35">
      <c r="L6782" s="213"/>
    </row>
    <row r="6783" spans="12:12" x14ac:dyDescent="0.35">
      <c r="L6783" s="213"/>
    </row>
    <row r="6784" spans="12:12" x14ac:dyDescent="0.35">
      <c r="L6784" s="213"/>
    </row>
    <row r="6785" spans="12:12" x14ac:dyDescent="0.35">
      <c r="L6785" s="213"/>
    </row>
    <row r="6786" spans="12:12" x14ac:dyDescent="0.35">
      <c r="L6786" s="213"/>
    </row>
    <row r="6787" spans="12:12" x14ac:dyDescent="0.35">
      <c r="L6787" s="213"/>
    </row>
    <row r="6788" spans="12:12" x14ac:dyDescent="0.35">
      <c r="L6788" s="213"/>
    </row>
    <row r="6789" spans="12:12" x14ac:dyDescent="0.35">
      <c r="L6789" s="213"/>
    </row>
    <row r="6790" spans="12:12" x14ac:dyDescent="0.35">
      <c r="L6790" s="213"/>
    </row>
    <row r="6791" spans="12:12" x14ac:dyDescent="0.35">
      <c r="L6791" s="213"/>
    </row>
    <row r="6792" spans="12:12" x14ac:dyDescent="0.35">
      <c r="L6792" s="213"/>
    </row>
    <row r="6793" spans="12:12" x14ac:dyDescent="0.35">
      <c r="L6793" s="213"/>
    </row>
    <row r="6794" spans="12:12" x14ac:dyDescent="0.35">
      <c r="L6794" s="213"/>
    </row>
    <row r="6795" spans="12:12" x14ac:dyDescent="0.35">
      <c r="L6795" s="213"/>
    </row>
    <row r="6796" spans="12:12" x14ac:dyDescent="0.35">
      <c r="L6796" s="213"/>
    </row>
    <row r="6797" spans="12:12" x14ac:dyDescent="0.35">
      <c r="L6797" s="213"/>
    </row>
    <row r="6798" spans="12:12" x14ac:dyDescent="0.35">
      <c r="L6798" s="213"/>
    </row>
    <row r="6799" spans="12:12" x14ac:dyDescent="0.35">
      <c r="L6799" s="213"/>
    </row>
    <row r="6800" spans="12:12" x14ac:dyDescent="0.35">
      <c r="L6800" s="213"/>
    </row>
    <row r="6801" spans="12:12" x14ac:dyDescent="0.35">
      <c r="L6801" s="213"/>
    </row>
    <row r="6802" spans="12:12" x14ac:dyDescent="0.35">
      <c r="L6802" s="213"/>
    </row>
    <row r="6803" spans="12:12" x14ac:dyDescent="0.35">
      <c r="L6803" s="213"/>
    </row>
    <row r="6804" spans="12:12" x14ac:dyDescent="0.35">
      <c r="L6804" s="213"/>
    </row>
    <row r="6805" spans="12:12" x14ac:dyDescent="0.35">
      <c r="L6805" s="213"/>
    </row>
    <row r="6806" spans="12:12" x14ac:dyDescent="0.35">
      <c r="L6806" s="213"/>
    </row>
    <row r="6807" spans="12:12" x14ac:dyDescent="0.35">
      <c r="L6807" s="213"/>
    </row>
    <row r="6808" spans="12:12" x14ac:dyDescent="0.35">
      <c r="L6808" s="213"/>
    </row>
    <row r="6809" spans="12:12" x14ac:dyDescent="0.35">
      <c r="L6809" s="213"/>
    </row>
    <row r="6810" spans="12:12" x14ac:dyDescent="0.35">
      <c r="L6810" s="213"/>
    </row>
    <row r="6811" spans="12:12" x14ac:dyDescent="0.35">
      <c r="L6811" s="213"/>
    </row>
    <row r="6812" spans="12:12" x14ac:dyDescent="0.35">
      <c r="L6812" s="213"/>
    </row>
    <row r="6813" spans="12:12" x14ac:dyDescent="0.35">
      <c r="L6813" s="213"/>
    </row>
    <row r="6814" spans="12:12" x14ac:dyDescent="0.35">
      <c r="L6814" s="213"/>
    </row>
    <row r="6815" spans="12:12" x14ac:dyDescent="0.35">
      <c r="L6815" s="213"/>
    </row>
    <row r="6816" spans="12:12" x14ac:dyDescent="0.35">
      <c r="L6816" s="213"/>
    </row>
    <row r="6817" spans="12:12" x14ac:dyDescent="0.35">
      <c r="L6817" s="213"/>
    </row>
    <row r="6818" spans="12:12" x14ac:dyDescent="0.35">
      <c r="L6818" s="213"/>
    </row>
    <row r="6819" spans="12:12" x14ac:dyDescent="0.35">
      <c r="L6819" s="213"/>
    </row>
    <row r="6820" spans="12:12" x14ac:dyDescent="0.35">
      <c r="L6820" s="213"/>
    </row>
    <row r="6821" spans="12:12" x14ac:dyDescent="0.35">
      <c r="L6821" s="213"/>
    </row>
    <row r="6822" spans="12:12" x14ac:dyDescent="0.35">
      <c r="L6822" s="213"/>
    </row>
    <row r="6823" spans="12:12" x14ac:dyDescent="0.35">
      <c r="L6823" s="213"/>
    </row>
    <row r="6824" spans="12:12" x14ac:dyDescent="0.35">
      <c r="L6824" s="213"/>
    </row>
    <row r="6825" spans="12:12" x14ac:dyDescent="0.35">
      <c r="L6825" s="213"/>
    </row>
    <row r="6826" spans="12:12" x14ac:dyDescent="0.35">
      <c r="L6826" s="213"/>
    </row>
    <row r="6827" spans="12:12" x14ac:dyDescent="0.35">
      <c r="L6827" s="213"/>
    </row>
    <row r="6828" spans="12:12" x14ac:dyDescent="0.35">
      <c r="L6828" s="213"/>
    </row>
    <row r="6829" spans="12:12" x14ac:dyDescent="0.35">
      <c r="L6829" s="213"/>
    </row>
    <row r="6830" spans="12:12" x14ac:dyDescent="0.35">
      <c r="L6830" s="213"/>
    </row>
    <row r="6831" spans="12:12" x14ac:dyDescent="0.35">
      <c r="L6831" s="213"/>
    </row>
    <row r="6832" spans="12:12" x14ac:dyDescent="0.35">
      <c r="L6832" s="213"/>
    </row>
    <row r="6833" spans="12:12" x14ac:dyDescent="0.35">
      <c r="L6833" s="213"/>
    </row>
    <row r="6834" spans="12:12" x14ac:dyDescent="0.35">
      <c r="L6834" s="213"/>
    </row>
    <row r="6835" spans="12:12" x14ac:dyDescent="0.35">
      <c r="L6835" s="213"/>
    </row>
    <row r="6836" spans="12:12" x14ac:dyDescent="0.35">
      <c r="L6836" s="213"/>
    </row>
    <row r="6837" spans="12:12" x14ac:dyDescent="0.35">
      <c r="L6837" s="213"/>
    </row>
    <row r="6838" spans="12:12" x14ac:dyDescent="0.35">
      <c r="L6838" s="213"/>
    </row>
    <row r="6839" spans="12:12" x14ac:dyDescent="0.35">
      <c r="L6839" s="213"/>
    </row>
    <row r="6840" spans="12:12" x14ac:dyDescent="0.35">
      <c r="L6840" s="213"/>
    </row>
    <row r="6841" spans="12:12" x14ac:dyDescent="0.35">
      <c r="L6841" s="213"/>
    </row>
    <row r="6842" spans="12:12" x14ac:dyDescent="0.35">
      <c r="L6842" s="213"/>
    </row>
    <row r="6843" spans="12:12" x14ac:dyDescent="0.35">
      <c r="L6843" s="213"/>
    </row>
    <row r="6844" spans="12:12" x14ac:dyDescent="0.35">
      <c r="L6844" s="213"/>
    </row>
    <row r="6845" spans="12:12" x14ac:dyDescent="0.35">
      <c r="L6845" s="213"/>
    </row>
    <row r="6846" spans="12:12" x14ac:dyDescent="0.35">
      <c r="L6846" s="213"/>
    </row>
    <row r="6847" spans="12:12" x14ac:dyDescent="0.35">
      <c r="L6847" s="213"/>
    </row>
    <row r="6848" spans="12:12" x14ac:dyDescent="0.35">
      <c r="L6848" s="213"/>
    </row>
    <row r="6849" spans="12:12" x14ac:dyDescent="0.35">
      <c r="L6849" s="213"/>
    </row>
    <row r="6850" spans="12:12" x14ac:dyDescent="0.35">
      <c r="L6850" s="213"/>
    </row>
    <row r="6851" spans="12:12" x14ac:dyDescent="0.35">
      <c r="L6851" s="213"/>
    </row>
    <row r="6852" spans="12:12" x14ac:dyDescent="0.35">
      <c r="L6852" s="213"/>
    </row>
    <row r="6853" spans="12:12" x14ac:dyDescent="0.35">
      <c r="L6853" s="213"/>
    </row>
    <row r="6854" spans="12:12" x14ac:dyDescent="0.35">
      <c r="L6854" s="213"/>
    </row>
    <row r="6855" spans="12:12" x14ac:dyDescent="0.35">
      <c r="L6855" s="213"/>
    </row>
    <row r="6856" spans="12:12" x14ac:dyDescent="0.35">
      <c r="L6856" s="213"/>
    </row>
    <row r="6857" spans="12:12" x14ac:dyDescent="0.35">
      <c r="L6857" s="213"/>
    </row>
    <row r="6858" spans="12:12" x14ac:dyDescent="0.35">
      <c r="L6858" s="213"/>
    </row>
    <row r="6859" spans="12:12" x14ac:dyDescent="0.35">
      <c r="L6859" s="213"/>
    </row>
    <row r="6860" spans="12:12" x14ac:dyDescent="0.35">
      <c r="L6860" s="213"/>
    </row>
    <row r="6861" spans="12:12" x14ac:dyDescent="0.35">
      <c r="L6861" s="213"/>
    </row>
    <row r="6862" spans="12:12" x14ac:dyDescent="0.35">
      <c r="L6862" s="213"/>
    </row>
    <row r="6863" spans="12:12" x14ac:dyDescent="0.35">
      <c r="L6863" s="213"/>
    </row>
    <row r="6864" spans="12:12" x14ac:dyDescent="0.35">
      <c r="L6864" s="213"/>
    </row>
    <row r="6865" spans="12:12" x14ac:dyDescent="0.35">
      <c r="L6865" s="213"/>
    </row>
    <row r="6866" spans="12:12" x14ac:dyDescent="0.35">
      <c r="L6866" s="213"/>
    </row>
    <row r="6867" spans="12:12" x14ac:dyDescent="0.35">
      <c r="L6867" s="213"/>
    </row>
    <row r="6868" spans="12:12" x14ac:dyDescent="0.35">
      <c r="L6868" s="213"/>
    </row>
    <row r="6869" spans="12:12" x14ac:dyDescent="0.35">
      <c r="L6869" s="213"/>
    </row>
    <row r="6870" spans="12:12" x14ac:dyDescent="0.35">
      <c r="L6870" s="213"/>
    </row>
    <row r="6871" spans="12:12" x14ac:dyDescent="0.35">
      <c r="L6871" s="213"/>
    </row>
    <row r="6872" spans="12:12" x14ac:dyDescent="0.35">
      <c r="L6872" s="213"/>
    </row>
    <row r="6873" spans="12:12" x14ac:dyDescent="0.35">
      <c r="L6873" s="213"/>
    </row>
    <row r="6874" spans="12:12" x14ac:dyDescent="0.35">
      <c r="L6874" s="213"/>
    </row>
    <row r="6875" spans="12:12" x14ac:dyDescent="0.35">
      <c r="L6875" s="213"/>
    </row>
    <row r="6876" spans="12:12" x14ac:dyDescent="0.35">
      <c r="L6876" s="213"/>
    </row>
    <row r="6877" spans="12:12" x14ac:dyDescent="0.35">
      <c r="L6877" s="213"/>
    </row>
    <row r="6878" spans="12:12" x14ac:dyDescent="0.35">
      <c r="L6878" s="213"/>
    </row>
    <row r="6879" spans="12:12" x14ac:dyDescent="0.35">
      <c r="L6879" s="213"/>
    </row>
    <row r="6880" spans="12:12" x14ac:dyDescent="0.35">
      <c r="L6880" s="213"/>
    </row>
    <row r="6881" spans="12:12" x14ac:dyDescent="0.35">
      <c r="L6881" s="213"/>
    </row>
    <row r="6882" spans="12:12" x14ac:dyDescent="0.35">
      <c r="L6882" s="213"/>
    </row>
    <row r="6883" spans="12:12" x14ac:dyDescent="0.35">
      <c r="L6883" s="213"/>
    </row>
    <row r="6884" spans="12:12" x14ac:dyDescent="0.35">
      <c r="L6884" s="213"/>
    </row>
    <row r="6885" spans="12:12" x14ac:dyDescent="0.35">
      <c r="L6885" s="213"/>
    </row>
    <row r="6886" spans="12:12" x14ac:dyDescent="0.35">
      <c r="L6886" s="213"/>
    </row>
    <row r="6887" spans="12:12" x14ac:dyDescent="0.35">
      <c r="L6887" s="213"/>
    </row>
    <row r="6888" spans="12:12" x14ac:dyDescent="0.35">
      <c r="L6888" s="213"/>
    </row>
    <row r="6889" spans="12:12" x14ac:dyDescent="0.35">
      <c r="L6889" s="213"/>
    </row>
    <row r="6890" spans="12:12" x14ac:dyDescent="0.35">
      <c r="L6890" s="213"/>
    </row>
    <row r="6891" spans="12:12" x14ac:dyDescent="0.35">
      <c r="L6891" s="213"/>
    </row>
    <row r="6892" spans="12:12" x14ac:dyDescent="0.35">
      <c r="L6892" s="213"/>
    </row>
    <row r="6893" spans="12:12" x14ac:dyDescent="0.35">
      <c r="L6893" s="213"/>
    </row>
    <row r="6894" spans="12:12" x14ac:dyDescent="0.35">
      <c r="L6894" s="213"/>
    </row>
    <row r="6895" spans="12:12" x14ac:dyDescent="0.35">
      <c r="L6895" s="213"/>
    </row>
    <row r="6896" spans="12:12" x14ac:dyDescent="0.35">
      <c r="L6896" s="213"/>
    </row>
    <row r="6897" spans="12:12" x14ac:dyDescent="0.35">
      <c r="L6897" s="213"/>
    </row>
    <row r="6898" spans="12:12" x14ac:dyDescent="0.35">
      <c r="L6898" s="213"/>
    </row>
    <row r="6899" spans="12:12" x14ac:dyDescent="0.35">
      <c r="L6899" s="213"/>
    </row>
    <row r="6900" spans="12:12" x14ac:dyDescent="0.35">
      <c r="L6900" s="213"/>
    </row>
    <row r="6901" spans="12:12" x14ac:dyDescent="0.35">
      <c r="L6901" s="213"/>
    </row>
    <row r="6902" spans="12:12" x14ac:dyDescent="0.35">
      <c r="L6902" s="213"/>
    </row>
    <row r="6903" spans="12:12" x14ac:dyDescent="0.35">
      <c r="L6903" s="213"/>
    </row>
    <row r="6904" spans="12:12" x14ac:dyDescent="0.35">
      <c r="L6904" s="213"/>
    </row>
    <row r="6905" spans="12:12" x14ac:dyDescent="0.35">
      <c r="L6905" s="213"/>
    </row>
    <row r="6906" spans="12:12" x14ac:dyDescent="0.35">
      <c r="L6906" s="213"/>
    </row>
    <row r="6907" spans="12:12" x14ac:dyDescent="0.35">
      <c r="L6907" s="213"/>
    </row>
    <row r="6908" spans="12:12" x14ac:dyDescent="0.35">
      <c r="L6908" s="213"/>
    </row>
    <row r="6909" spans="12:12" x14ac:dyDescent="0.35">
      <c r="L6909" s="213"/>
    </row>
    <row r="6910" spans="12:12" x14ac:dyDescent="0.35">
      <c r="L6910" s="213"/>
    </row>
    <row r="6911" spans="12:12" x14ac:dyDescent="0.35">
      <c r="L6911" s="213"/>
    </row>
    <row r="6912" spans="12:12" x14ac:dyDescent="0.35">
      <c r="L6912" s="213"/>
    </row>
    <row r="6913" spans="12:12" x14ac:dyDescent="0.35">
      <c r="L6913" s="213"/>
    </row>
    <row r="6914" spans="12:12" x14ac:dyDescent="0.35">
      <c r="L6914" s="213"/>
    </row>
    <row r="6915" spans="12:12" x14ac:dyDescent="0.35">
      <c r="L6915" s="213"/>
    </row>
    <row r="6916" spans="12:12" x14ac:dyDescent="0.35">
      <c r="L6916" s="213"/>
    </row>
    <row r="6917" spans="12:12" x14ac:dyDescent="0.35">
      <c r="L6917" s="213"/>
    </row>
    <row r="6918" spans="12:12" x14ac:dyDescent="0.35">
      <c r="L6918" s="213"/>
    </row>
    <row r="6919" spans="12:12" x14ac:dyDescent="0.35">
      <c r="L6919" s="213"/>
    </row>
    <row r="6920" spans="12:12" x14ac:dyDescent="0.35">
      <c r="L6920" s="213"/>
    </row>
    <row r="6921" spans="12:12" x14ac:dyDescent="0.35">
      <c r="L6921" s="213"/>
    </row>
    <row r="6922" spans="12:12" x14ac:dyDescent="0.35">
      <c r="L6922" s="213"/>
    </row>
    <row r="6923" spans="12:12" x14ac:dyDescent="0.35">
      <c r="L6923" s="213"/>
    </row>
    <row r="6924" spans="12:12" x14ac:dyDescent="0.35">
      <c r="L6924" s="213"/>
    </row>
    <row r="6925" spans="12:12" x14ac:dyDescent="0.35">
      <c r="L6925" s="213"/>
    </row>
    <row r="6926" spans="12:12" x14ac:dyDescent="0.35">
      <c r="L6926" s="213"/>
    </row>
    <row r="6927" spans="12:12" x14ac:dyDescent="0.35">
      <c r="L6927" s="213"/>
    </row>
    <row r="6928" spans="12:12" x14ac:dyDescent="0.35">
      <c r="L6928" s="213"/>
    </row>
    <row r="6929" spans="12:12" x14ac:dyDescent="0.35">
      <c r="L6929" s="213"/>
    </row>
    <row r="6930" spans="12:12" x14ac:dyDescent="0.35">
      <c r="L6930" s="213"/>
    </row>
    <row r="6931" spans="12:12" x14ac:dyDescent="0.35">
      <c r="L6931" s="213"/>
    </row>
    <row r="6932" spans="12:12" x14ac:dyDescent="0.35">
      <c r="L6932" s="213"/>
    </row>
    <row r="6933" spans="12:12" x14ac:dyDescent="0.35">
      <c r="L6933" s="213"/>
    </row>
    <row r="6934" spans="12:12" x14ac:dyDescent="0.35">
      <c r="L6934" s="213"/>
    </row>
    <row r="6935" spans="12:12" x14ac:dyDescent="0.35">
      <c r="L6935" s="213"/>
    </row>
    <row r="6936" spans="12:12" x14ac:dyDescent="0.35">
      <c r="L6936" s="213"/>
    </row>
    <row r="6937" spans="12:12" x14ac:dyDescent="0.35">
      <c r="L6937" s="213"/>
    </row>
    <row r="6938" spans="12:12" x14ac:dyDescent="0.35">
      <c r="L6938" s="213"/>
    </row>
    <row r="6939" spans="12:12" x14ac:dyDescent="0.35">
      <c r="L6939" s="213"/>
    </row>
    <row r="6940" spans="12:12" x14ac:dyDescent="0.35">
      <c r="L6940" s="213"/>
    </row>
    <row r="6941" spans="12:12" x14ac:dyDescent="0.35">
      <c r="L6941" s="213"/>
    </row>
    <row r="6942" spans="12:12" x14ac:dyDescent="0.35">
      <c r="L6942" s="213"/>
    </row>
    <row r="6943" spans="12:12" x14ac:dyDescent="0.35">
      <c r="L6943" s="213"/>
    </row>
    <row r="6944" spans="12:12" x14ac:dyDescent="0.35">
      <c r="L6944" s="213"/>
    </row>
    <row r="6945" spans="12:12" x14ac:dyDescent="0.35">
      <c r="L6945" s="213"/>
    </row>
    <row r="6946" spans="12:12" x14ac:dyDescent="0.35">
      <c r="L6946" s="213"/>
    </row>
    <row r="6947" spans="12:12" x14ac:dyDescent="0.35">
      <c r="L6947" s="213"/>
    </row>
    <row r="6948" spans="12:12" x14ac:dyDescent="0.35">
      <c r="L6948" s="213"/>
    </row>
    <row r="6949" spans="12:12" x14ac:dyDescent="0.35">
      <c r="L6949" s="213"/>
    </row>
    <row r="6950" spans="12:12" x14ac:dyDescent="0.35">
      <c r="L6950" s="213"/>
    </row>
    <row r="6951" spans="12:12" x14ac:dyDescent="0.35">
      <c r="L6951" s="213"/>
    </row>
    <row r="6952" spans="12:12" x14ac:dyDescent="0.35">
      <c r="L6952" s="213"/>
    </row>
    <row r="6953" spans="12:12" x14ac:dyDescent="0.35">
      <c r="L6953" s="213"/>
    </row>
    <row r="6954" spans="12:12" x14ac:dyDescent="0.35">
      <c r="L6954" s="213"/>
    </row>
    <row r="6955" spans="12:12" x14ac:dyDescent="0.35">
      <c r="L6955" s="213"/>
    </row>
    <row r="6956" spans="12:12" x14ac:dyDescent="0.35">
      <c r="L6956" s="213"/>
    </row>
    <row r="6957" spans="12:12" x14ac:dyDescent="0.35">
      <c r="L6957" s="213"/>
    </row>
    <row r="6958" spans="12:12" x14ac:dyDescent="0.35">
      <c r="L6958" s="213"/>
    </row>
    <row r="6959" spans="12:12" x14ac:dyDescent="0.35">
      <c r="L6959" s="213"/>
    </row>
    <row r="6960" spans="12:12" x14ac:dyDescent="0.35">
      <c r="L6960" s="213"/>
    </row>
    <row r="6961" spans="12:12" x14ac:dyDescent="0.35">
      <c r="L6961" s="213"/>
    </row>
    <row r="6962" spans="12:12" x14ac:dyDescent="0.35">
      <c r="L6962" s="213"/>
    </row>
    <row r="6963" spans="12:12" x14ac:dyDescent="0.35">
      <c r="L6963" s="213"/>
    </row>
    <row r="6964" spans="12:12" x14ac:dyDescent="0.35">
      <c r="L6964" s="213"/>
    </row>
    <row r="6965" spans="12:12" x14ac:dyDescent="0.35">
      <c r="L6965" s="213"/>
    </row>
    <row r="6966" spans="12:12" x14ac:dyDescent="0.35">
      <c r="L6966" s="213"/>
    </row>
    <row r="6967" spans="12:12" x14ac:dyDescent="0.35">
      <c r="L6967" s="213"/>
    </row>
    <row r="6968" spans="12:12" x14ac:dyDescent="0.35">
      <c r="L6968" s="213"/>
    </row>
    <row r="6969" spans="12:12" x14ac:dyDescent="0.35">
      <c r="L6969" s="213"/>
    </row>
    <row r="6970" spans="12:12" x14ac:dyDescent="0.35">
      <c r="L6970" s="213"/>
    </row>
    <row r="6971" spans="12:12" x14ac:dyDescent="0.35">
      <c r="L6971" s="213"/>
    </row>
    <row r="6972" spans="12:12" x14ac:dyDescent="0.35">
      <c r="L6972" s="213"/>
    </row>
    <row r="6973" spans="12:12" x14ac:dyDescent="0.35">
      <c r="L6973" s="213"/>
    </row>
    <row r="6974" spans="12:12" x14ac:dyDescent="0.35">
      <c r="L6974" s="213"/>
    </row>
    <row r="6975" spans="12:12" x14ac:dyDescent="0.35">
      <c r="L6975" s="213"/>
    </row>
    <row r="6976" spans="12:12" x14ac:dyDescent="0.35">
      <c r="L6976" s="213"/>
    </row>
    <row r="6977" spans="12:12" x14ac:dyDescent="0.35">
      <c r="L6977" s="213"/>
    </row>
    <row r="6978" spans="12:12" x14ac:dyDescent="0.35">
      <c r="L6978" s="213"/>
    </row>
    <row r="6979" spans="12:12" x14ac:dyDescent="0.35">
      <c r="L6979" s="213"/>
    </row>
    <row r="6980" spans="12:12" x14ac:dyDescent="0.35">
      <c r="L6980" s="213"/>
    </row>
    <row r="6981" spans="12:12" x14ac:dyDescent="0.35">
      <c r="L6981" s="213"/>
    </row>
    <row r="6982" spans="12:12" x14ac:dyDescent="0.35">
      <c r="L6982" s="213"/>
    </row>
    <row r="6983" spans="12:12" x14ac:dyDescent="0.35">
      <c r="L6983" s="213"/>
    </row>
    <row r="6984" spans="12:12" x14ac:dyDescent="0.35">
      <c r="L6984" s="213"/>
    </row>
    <row r="6985" spans="12:12" x14ac:dyDescent="0.35">
      <c r="L6985" s="213"/>
    </row>
    <row r="6986" spans="12:12" x14ac:dyDescent="0.35">
      <c r="L6986" s="213"/>
    </row>
    <row r="6987" spans="12:12" x14ac:dyDescent="0.35">
      <c r="L6987" s="213"/>
    </row>
    <row r="6988" spans="12:12" x14ac:dyDescent="0.35">
      <c r="L6988" s="213"/>
    </row>
    <row r="6989" spans="12:12" x14ac:dyDescent="0.35">
      <c r="L6989" s="213"/>
    </row>
    <row r="6990" spans="12:12" x14ac:dyDescent="0.35">
      <c r="L6990" s="213"/>
    </row>
    <row r="6991" spans="12:12" x14ac:dyDescent="0.35">
      <c r="L6991" s="213"/>
    </row>
    <row r="6992" spans="12:12" x14ac:dyDescent="0.35">
      <c r="L6992" s="213"/>
    </row>
    <row r="6993" spans="12:12" x14ac:dyDescent="0.35">
      <c r="L6993" s="213"/>
    </row>
    <row r="6994" spans="12:12" x14ac:dyDescent="0.35">
      <c r="L6994" s="213"/>
    </row>
    <row r="6995" spans="12:12" x14ac:dyDescent="0.35">
      <c r="L6995" s="213"/>
    </row>
    <row r="6996" spans="12:12" x14ac:dyDescent="0.35">
      <c r="L6996" s="213"/>
    </row>
    <row r="6997" spans="12:12" x14ac:dyDescent="0.35">
      <c r="L6997" s="213"/>
    </row>
    <row r="6998" spans="12:12" x14ac:dyDescent="0.35">
      <c r="L6998" s="213"/>
    </row>
    <row r="6999" spans="12:12" x14ac:dyDescent="0.35">
      <c r="L6999" s="213"/>
    </row>
    <row r="7000" spans="12:12" x14ac:dyDescent="0.35">
      <c r="L7000" s="213"/>
    </row>
    <row r="7001" spans="12:12" x14ac:dyDescent="0.35">
      <c r="L7001" s="213"/>
    </row>
    <row r="7002" spans="12:12" x14ac:dyDescent="0.35">
      <c r="L7002" s="213"/>
    </row>
    <row r="7003" spans="12:12" x14ac:dyDescent="0.35">
      <c r="L7003" s="213"/>
    </row>
    <row r="7004" spans="12:12" x14ac:dyDescent="0.35">
      <c r="L7004" s="213"/>
    </row>
    <row r="7005" spans="12:12" x14ac:dyDescent="0.35">
      <c r="L7005" s="213"/>
    </row>
    <row r="7006" spans="12:12" x14ac:dyDescent="0.35">
      <c r="L7006" s="213"/>
    </row>
    <row r="7007" spans="12:12" x14ac:dyDescent="0.35">
      <c r="L7007" s="213"/>
    </row>
    <row r="7008" spans="12:12" x14ac:dyDescent="0.35">
      <c r="L7008" s="213"/>
    </row>
    <row r="7009" spans="12:12" x14ac:dyDescent="0.35">
      <c r="L7009" s="213"/>
    </row>
    <row r="7010" spans="12:12" x14ac:dyDescent="0.35">
      <c r="L7010" s="213"/>
    </row>
    <row r="7011" spans="12:12" x14ac:dyDescent="0.35">
      <c r="L7011" s="213"/>
    </row>
    <row r="7012" spans="12:12" x14ac:dyDescent="0.35">
      <c r="L7012" s="213"/>
    </row>
    <row r="7013" spans="12:12" x14ac:dyDescent="0.35">
      <c r="L7013" s="213"/>
    </row>
    <row r="7014" spans="12:12" x14ac:dyDescent="0.35">
      <c r="L7014" s="213"/>
    </row>
    <row r="7015" spans="12:12" x14ac:dyDescent="0.35">
      <c r="L7015" s="213"/>
    </row>
    <row r="7016" spans="12:12" x14ac:dyDescent="0.35">
      <c r="L7016" s="213"/>
    </row>
    <row r="7017" spans="12:12" x14ac:dyDescent="0.35">
      <c r="L7017" s="213"/>
    </row>
    <row r="7018" spans="12:12" x14ac:dyDescent="0.35">
      <c r="L7018" s="213"/>
    </row>
    <row r="7019" spans="12:12" x14ac:dyDescent="0.35">
      <c r="L7019" s="213"/>
    </row>
    <row r="7020" spans="12:12" x14ac:dyDescent="0.35">
      <c r="L7020" s="213"/>
    </row>
    <row r="7021" spans="12:12" x14ac:dyDescent="0.35">
      <c r="L7021" s="213"/>
    </row>
    <row r="7022" spans="12:12" x14ac:dyDescent="0.35">
      <c r="L7022" s="213"/>
    </row>
    <row r="7023" spans="12:12" x14ac:dyDescent="0.35">
      <c r="L7023" s="213"/>
    </row>
    <row r="7024" spans="12:12" x14ac:dyDescent="0.35">
      <c r="L7024" s="213"/>
    </row>
    <row r="7025" spans="12:12" x14ac:dyDescent="0.35">
      <c r="L7025" s="213"/>
    </row>
    <row r="7026" spans="12:12" x14ac:dyDescent="0.35">
      <c r="L7026" s="213"/>
    </row>
    <row r="7027" spans="12:12" x14ac:dyDescent="0.35">
      <c r="L7027" s="213"/>
    </row>
    <row r="7028" spans="12:12" x14ac:dyDescent="0.35">
      <c r="L7028" s="213"/>
    </row>
    <row r="7029" spans="12:12" x14ac:dyDescent="0.35">
      <c r="L7029" s="213"/>
    </row>
    <row r="7030" spans="12:12" x14ac:dyDescent="0.35">
      <c r="L7030" s="213"/>
    </row>
    <row r="7031" spans="12:12" x14ac:dyDescent="0.35">
      <c r="L7031" s="213"/>
    </row>
    <row r="7032" spans="12:12" x14ac:dyDescent="0.35">
      <c r="L7032" s="213"/>
    </row>
    <row r="7033" spans="12:12" x14ac:dyDescent="0.35">
      <c r="L7033" s="213"/>
    </row>
    <row r="7034" spans="12:12" x14ac:dyDescent="0.35">
      <c r="L7034" s="213"/>
    </row>
    <row r="7035" spans="12:12" x14ac:dyDescent="0.35">
      <c r="L7035" s="213"/>
    </row>
    <row r="7036" spans="12:12" x14ac:dyDescent="0.35">
      <c r="L7036" s="213"/>
    </row>
    <row r="7037" spans="12:12" x14ac:dyDescent="0.35">
      <c r="L7037" s="213"/>
    </row>
    <row r="7038" spans="12:12" x14ac:dyDescent="0.35">
      <c r="L7038" s="213"/>
    </row>
    <row r="7039" spans="12:12" x14ac:dyDescent="0.35">
      <c r="L7039" s="213"/>
    </row>
    <row r="7040" spans="12:12" x14ac:dyDescent="0.35">
      <c r="L7040" s="213"/>
    </row>
    <row r="7041" spans="12:12" x14ac:dyDescent="0.35">
      <c r="L7041" s="213"/>
    </row>
    <row r="7042" spans="12:12" x14ac:dyDescent="0.35">
      <c r="L7042" s="213"/>
    </row>
    <row r="7043" spans="12:12" x14ac:dyDescent="0.35">
      <c r="L7043" s="213"/>
    </row>
    <row r="7044" spans="12:12" x14ac:dyDescent="0.35">
      <c r="L7044" s="213"/>
    </row>
    <row r="7045" spans="12:12" x14ac:dyDescent="0.35">
      <c r="L7045" s="213"/>
    </row>
    <row r="7046" spans="12:12" x14ac:dyDescent="0.35">
      <c r="L7046" s="213"/>
    </row>
    <row r="7047" spans="12:12" x14ac:dyDescent="0.35">
      <c r="L7047" s="213"/>
    </row>
    <row r="7048" spans="12:12" x14ac:dyDescent="0.35">
      <c r="L7048" s="213"/>
    </row>
    <row r="7049" spans="12:12" x14ac:dyDescent="0.35">
      <c r="L7049" s="213"/>
    </row>
    <row r="7050" spans="12:12" x14ac:dyDescent="0.35">
      <c r="L7050" s="213"/>
    </row>
    <row r="7051" spans="12:12" x14ac:dyDescent="0.35">
      <c r="L7051" s="213"/>
    </row>
    <row r="7052" spans="12:12" x14ac:dyDescent="0.35">
      <c r="L7052" s="213"/>
    </row>
    <row r="7053" spans="12:12" x14ac:dyDescent="0.35">
      <c r="L7053" s="213"/>
    </row>
    <row r="7054" spans="12:12" x14ac:dyDescent="0.35">
      <c r="L7054" s="213"/>
    </row>
    <row r="7055" spans="12:12" x14ac:dyDescent="0.35">
      <c r="L7055" s="213"/>
    </row>
    <row r="7056" spans="12:12" x14ac:dyDescent="0.35">
      <c r="L7056" s="213"/>
    </row>
    <row r="7057" spans="12:12" x14ac:dyDescent="0.35">
      <c r="L7057" s="213"/>
    </row>
    <row r="7058" spans="12:12" x14ac:dyDescent="0.35">
      <c r="L7058" s="213"/>
    </row>
    <row r="7059" spans="12:12" x14ac:dyDescent="0.35">
      <c r="L7059" s="213"/>
    </row>
    <row r="7060" spans="12:12" x14ac:dyDescent="0.35">
      <c r="L7060" s="213"/>
    </row>
    <row r="7061" spans="12:12" x14ac:dyDescent="0.35">
      <c r="L7061" s="213"/>
    </row>
    <row r="7062" spans="12:12" x14ac:dyDescent="0.35">
      <c r="L7062" s="213"/>
    </row>
    <row r="7063" spans="12:12" x14ac:dyDescent="0.35">
      <c r="L7063" s="213"/>
    </row>
    <row r="7064" spans="12:12" x14ac:dyDescent="0.35">
      <c r="L7064" s="213"/>
    </row>
    <row r="7065" spans="12:12" x14ac:dyDescent="0.35">
      <c r="L7065" s="213"/>
    </row>
    <row r="7066" spans="12:12" x14ac:dyDescent="0.35">
      <c r="L7066" s="213"/>
    </row>
    <row r="7067" spans="12:12" x14ac:dyDescent="0.35">
      <c r="L7067" s="213"/>
    </row>
    <row r="7068" spans="12:12" x14ac:dyDescent="0.35">
      <c r="L7068" s="213"/>
    </row>
    <row r="7069" spans="12:12" x14ac:dyDescent="0.35">
      <c r="L7069" s="213"/>
    </row>
    <row r="7070" spans="12:12" x14ac:dyDescent="0.35">
      <c r="L7070" s="213"/>
    </row>
    <row r="7071" spans="12:12" x14ac:dyDescent="0.35">
      <c r="L7071" s="213"/>
    </row>
    <row r="7072" spans="12:12" x14ac:dyDescent="0.35">
      <c r="L7072" s="213"/>
    </row>
    <row r="7073" spans="12:12" x14ac:dyDescent="0.35">
      <c r="L7073" s="213"/>
    </row>
    <row r="7074" spans="12:12" x14ac:dyDescent="0.35">
      <c r="L7074" s="213"/>
    </row>
    <row r="7075" spans="12:12" x14ac:dyDescent="0.35">
      <c r="L7075" s="213"/>
    </row>
    <row r="7076" spans="12:12" x14ac:dyDescent="0.35">
      <c r="L7076" s="213"/>
    </row>
    <row r="7077" spans="12:12" x14ac:dyDescent="0.35">
      <c r="L7077" s="213"/>
    </row>
    <row r="7078" spans="12:12" x14ac:dyDescent="0.35">
      <c r="L7078" s="213"/>
    </row>
    <row r="7079" spans="12:12" x14ac:dyDescent="0.35">
      <c r="L7079" s="213"/>
    </row>
    <row r="7080" spans="12:12" x14ac:dyDescent="0.35">
      <c r="L7080" s="213"/>
    </row>
    <row r="7081" spans="12:12" x14ac:dyDescent="0.35">
      <c r="L7081" s="213"/>
    </row>
    <row r="7082" spans="12:12" x14ac:dyDescent="0.35">
      <c r="L7082" s="213"/>
    </row>
    <row r="7083" spans="12:12" x14ac:dyDescent="0.35">
      <c r="L7083" s="213"/>
    </row>
    <row r="7084" spans="12:12" x14ac:dyDescent="0.35">
      <c r="L7084" s="213"/>
    </row>
    <row r="7085" spans="12:12" x14ac:dyDescent="0.35">
      <c r="L7085" s="213"/>
    </row>
    <row r="7086" spans="12:12" x14ac:dyDescent="0.35">
      <c r="L7086" s="213"/>
    </row>
    <row r="7087" spans="12:12" x14ac:dyDescent="0.35">
      <c r="L7087" s="213"/>
    </row>
    <row r="7088" spans="12:12" x14ac:dyDescent="0.35">
      <c r="L7088" s="213"/>
    </row>
    <row r="7089" spans="12:12" x14ac:dyDescent="0.35">
      <c r="L7089" s="213"/>
    </row>
    <row r="7090" spans="12:12" x14ac:dyDescent="0.35">
      <c r="L7090" s="213"/>
    </row>
    <row r="7091" spans="12:12" x14ac:dyDescent="0.35">
      <c r="L7091" s="213"/>
    </row>
    <row r="7092" spans="12:12" x14ac:dyDescent="0.35">
      <c r="L7092" s="213"/>
    </row>
    <row r="7093" spans="12:12" x14ac:dyDescent="0.35">
      <c r="L7093" s="213"/>
    </row>
    <row r="7094" spans="12:12" x14ac:dyDescent="0.35">
      <c r="L7094" s="213"/>
    </row>
    <row r="7095" spans="12:12" x14ac:dyDescent="0.35">
      <c r="L7095" s="213"/>
    </row>
    <row r="7096" spans="12:12" x14ac:dyDescent="0.35">
      <c r="L7096" s="213"/>
    </row>
    <row r="7097" spans="12:12" x14ac:dyDescent="0.35">
      <c r="L7097" s="213"/>
    </row>
    <row r="7098" spans="12:12" x14ac:dyDescent="0.35">
      <c r="L7098" s="213"/>
    </row>
    <row r="7099" spans="12:12" x14ac:dyDescent="0.35">
      <c r="L7099" s="213"/>
    </row>
    <row r="7100" spans="12:12" x14ac:dyDescent="0.35">
      <c r="L7100" s="213"/>
    </row>
    <row r="7101" spans="12:12" x14ac:dyDescent="0.35">
      <c r="L7101" s="213"/>
    </row>
    <row r="7102" spans="12:12" x14ac:dyDescent="0.35">
      <c r="L7102" s="213"/>
    </row>
    <row r="7103" spans="12:12" x14ac:dyDescent="0.35">
      <c r="L7103" s="213"/>
    </row>
    <row r="7104" spans="12:12" x14ac:dyDescent="0.35">
      <c r="L7104" s="213"/>
    </row>
    <row r="7105" spans="12:12" x14ac:dyDescent="0.35">
      <c r="L7105" s="213"/>
    </row>
    <row r="7106" spans="12:12" x14ac:dyDescent="0.35">
      <c r="L7106" s="213"/>
    </row>
    <row r="7107" spans="12:12" x14ac:dyDescent="0.35">
      <c r="L7107" s="213"/>
    </row>
    <row r="7108" spans="12:12" x14ac:dyDescent="0.35">
      <c r="L7108" s="213"/>
    </row>
    <row r="7109" spans="12:12" x14ac:dyDescent="0.35">
      <c r="L7109" s="213"/>
    </row>
    <row r="7110" spans="12:12" x14ac:dyDescent="0.35">
      <c r="L7110" s="213"/>
    </row>
    <row r="7111" spans="12:12" x14ac:dyDescent="0.35">
      <c r="L7111" s="213"/>
    </row>
    <row r="7112" spans="12:12" x14ac:dyDescent="0.35">
      <c r="L7112" s="213"/>
    </row>
    <row r="7113" spans="12:12" x14ac:dyDescent="0.35">
      <c r="L7113" s="213"/>
    </row>
    <row r="7114" spans="12:12" x14ac:dyDescent="0.35">
      <c r="L7114" s="213"/>
    </row>
    <row r="7115" spans="12:12" x14ac:dyDescent="0.35">
      <c r="L7115" s="213"/>
    </row>
    <row r="7116" spans="12:12" x14ac:dyDescent="0.35">
      <c r="L7116" s="213"/>
    </row>
    <row r="7117" spans="12:12" x14ac:dyDescent="0.35">
      <c r="L7117" s="213"/>
    </row>
    <row r="7118" spans="12:12" x14ac:dyDescent="0.35">
      <c r="L7118" s="213"/>
    </row>
    <row r="7119" spans="12:12" x14ac:dyDescent="0.35">
      <c r="L7119" s="213"/>
    </row>
    <row r="7120" spans="12:12" x14ac:dyDescent="0.35">
      <c r="L7120" s="213"/>
    </row>
    <row r="7121" spans="12:12" x14ac:dyDescent="0.35">
      <c r="L7121" s="213"/>
    </row>
    <row r="7122" spans="12:12" x14ac:dyDescent="0.35">
      <c r="L7122" s="213"/>
    </row>
    <row r="7123" spans="12:12" x14ac:dyDescent="0.35">
      <c r="L7123" s="213"/>
    </row>
    <row r="7124" spans="12:12" x14ac:dyDescent="0.35">
      <c r="L7124" s="213"/>
    </row>
    <row r="7125" spans="12:12" x14ac:dyDescent="0.35">
      <c r="L7125" s="213"/>
    </row>
    <row r="7126" spans="12:12" x14ac:dyDescent="0.35">
      <c r="L7126" s="213"/>
    </row>
    <row r="7127" spans="12:12" x14ac:dyDescent="0.35">
      <c r="L7127" s="213"/>
    </row>
    <row r="7128" spans="12:12" x14ac:dyDescent="0.35">
      <c r="L7128" s="213"/>
    </row>
    <row r="7129" spans="12:12" x14ac:dyDescent="0.35">
      <c r="L7129" s="213"/>
    </row>
    <row r="7130" spans="12:12" x14ac:dyDescent="0.35">
      <c r="L7130" s="213"/>
    </row>
    <row r="7131" spans="12:12" x14ac:dyDescent="0.35">
      <c r="L7131" s="213"/>
    </row>
    <row r="7132" spans="12:12" x14ac:dyDescent="0.35">
      <c r="L7132" s="213"/>
    </row>
    <row r="7133" spans="12:12" x14ac:dyDescent="0.35">
      <c r="L7133" s="213"/>
    </row>
    <row r="7134" spans="12:12" x14ac:dyDescent="0.35">
      <c r="L7134" s="213"/>
    </row>
    <row r="7135" spans="12:12" x14ac:dyDescent="0.35">
      <c r="L7135" s="213"/>
    </row>
    <row r="7136" spans="12:12" x14ac:dyDescent="0.35">
      <c r="L7136" s="213"/>
    </row>
    <row r="7137" spans="12:12" x14ac:dyDescent="0.35">
      <c r="L7137" s="213"/>
    </row>
    <row r="7138" spans="12:12" x14ac:dyDescent="0.35">
      <c r="L7138" s="213"/>
    </row>
    <row r="7139" spans="12:12" x14ac:dyDescent="0.35">
      <c r="L7139" s="213"/>
    </row>
    <row r="7140" spans="12:12" x14ac:dyDescent="0.35">
      <c r="L7140" s="213"/>
    </row>
    <row r="7141" spans="12:12" x14ac:dyDescent="0.35">
      <c r="L7141" s="213"/>
    </row>
    <row r="7142" spans="12:12" x14ac:dyDescent="0.35">
      <c r="L7142" s="213"/>
    </row>
    <row r="7143" spans="12:12" x14ac:dyDescent="0.35">
      <c r="L7143" s="213"/>
    </row>
    <row r="7144" spans="12:12" x14ac:dyDescent="0.35">
      <c r="L7144" s="213"/>
    </row>
    <row r="7145" spans="12:12" x14ac:dyDescent="0.35">
      <c r="L7145" s="213"/>
    </row>
    <row r="7146" spans="12:12" x14ac:dyDescent="0.35">
      <c r="L7146" s="213"/>
    </row>
    <row r="7147" spans="12:12" x14ac:dyDescent="0.35">
      <c r="L7147" s="213"/>
    </row>
    <row r="7148" spans="12:12" x14ac:dyDescent="0.35">
      <c r="L7148" s="213"/>
    </row>
    <row r="7149" spans="12:12" x14ac:dyDescent="0.35">
      <c r="L7149" s="213"/>
    </row>
    <row r="7150" spans="12:12" x14ac:dyDescent="0.35">
      <c r="L7150" s="213"/>
    </row>
    <row r="7151" spans="12:12" x14ac:dyDescent="0.35">
      <c r="L7151" s="213"/>
    </row>
    <row r="7152" spans="12:12" x14ac:dyDescent="0.35">
      <c r="L7152" s="213"/>
    </row>
    <row r="7153" spans="12:12" x14ac:dyDescent="0.35">
      <c r="L7153" s="213"/>
    </row>
    <row r="7154" spans="12:12" x14ac:dyDescent="0.35">
      <c r="L7154" s="213"/>
    </row>
    <row r="7155" spans="12:12" x14ac:dyDescent="0.35">
      <c r="L7155" s="213"/>
    </row>
    <row r="7156" spans="12:12" x14ac:dyDescent="0.35">
      <c r="L7156" s="213"/>
    </row>
    <row r="7157" spans="12:12" x14ac:dyDescent="0.35">
      <c r="L7157" s="213"/>
    </row>
    <row r="7158" spans="12:12" x14ac:dyDescent="0.35">
      <c r="L7158" s="213"/>
    </row>
    <row r="7159" spans="12:12" x14ac:dyDescent="0.35">
      <c r="L7159" s="213"/>
    </row>
    <row r="7160" spans="12:12" x14ac:dyDescent="0.35">
      <c r="L7160" s="213"/>
    </row>
    <row r="7161" spans="12:12" x14ac:dyDescent="0.35">
      <c r="L7161" s="213"/>
    </row>
    <row r="7162" spans="12:12" x14ac:dyDescent="0.35">
      <c r="L7162" s="213"/>
    </row>
    <row r="7163" spans="12:12" x14ac:dyDescent="0.35">
      <c r="L7163" s="213"/>
    </row>
    <row r="7164" spans="12:12" x14ac:dyDescent="0.35">
      <c r="L7164" s="213"/>
    </row>
    <row r="7165" spans="12:12" x14ac:dyDescent="0.35">
      <c r="L7165" s="213"/>
    </row>
    <row r="7166" spans="12:12" x14ac:dyDescent="0.35">
      <c r="L7166" s="213"/>
    </row>
    <row r="7167" spans="12:12" x14ac:dyDescent="0.35">
      <c r="L7167" s="213"/>
    </row>
    <row r="7168" spans="12:12" x14ac:dyDescent="0.35">
      <c r="L7168" s="213"/>
    </row>
    <row r="7169" spans="12:12" x14ac:dyDescent="0.35">
      <c r="L7169" s="213"/>
    </row>
    <row r="7170" spans="12:12" x14ac:dyDescent="0.35">
      <c r="L7170" s="213"/>
    </row>
    <row r="7171" spans="12:12" x14ac:dyDescent="0.35">
      <c r="L7171" s="213"/>
    </row>
    <row r="7172" spans="12:12" x14ac:dyDescent="0.35">
      <c r="L7172" s="213"/>
    </row>
    <row r="7173" spans="12:12" x14ac:dyDescent="0.35">
      <c r="L7173" s="213"/>
    </row>
    <row r="7174" spans="12:12" x14ac:dyDescent="0.35">
      <c r="L7174" s="213"/>
    </row>
    <row r="7175" spans="12:12" x14ac:dyDescent="0.35">
      <c r="L7175" s="213"/>
    </row>
    <row r="7176" spans="12:12" x14ac:dyDescent="0.35">
      <c r="L7176" s="213"/>
    </row>
    <row r="7177" spans="12:12" x14ac:dyDescent="0.35">
      <c r="L7177" s="213"/>
    </row>
    <row r="7178" spans="12:12" x14ac:dyDescent="0.35">
      <c r="L7178" s="213"/>
    </row>
    <row r="7179" spans="12:12" x14ac:dyDescent="0.35">
      <c r="L7179" s="213"/>
    </row>
    <row r="7180" spans="12:12" x14ac:dyDescent="0.35">
      <c r="L7180" s="213"/>
    </row>
    <row r="7181" spans="12:12" x14ac:dyDescent="0.35">
      <c r="L7181" s="213"/>
    </row>
    <row r="7182" spans="12:12" x14ac:dyDescent="0.35">
      <c r="L7182" s="213"/>
    </row>
    <row r="7183" spans="12:12" x14ac:dyDescent="0.35">
      <c r="L7183" s="213"/>
    </row>
    <row r="7184" spans="12:12" x14ac:dyDescent="0.35">
      <c r="L7184" s="213"/>
    </row>
    <row r="7185" spans="12:12" x14ac:dyDescent="0.35">
      <c r="L7185" s="213"/>
    </row>
    <row r="7186" spans="12:12" x14ac:dyDescent="0.35">
      <c r="L7186" s="213"/>
    </row>
    <row r="7187" spans="12:12" x14ac:dyDescent="0.35">
      <c r="L7187" s="213"/>
    </row>
    <row r="7188" spans="12:12" x14ac:dyDescent="0.35">
      <c r="L7188" s="213"/>
    </row>
    <row r="7189" spans="12:12" x14ac:dyDescent="0.35">
      <c r="L7189" s="213"/>
    </row>
    <row r="7190" spans="12:12" x14ac:dyDescent="0.35">
      <c r="L7190" s="213"/>
    </row>
    <row r="7191" spans="12:12" x14ac:dyDescent="0.35">
      <c r="L7191" s="213"/>
    </row>
    <row r="7192" spans="12:12" x14ac:dyDescent="0.35">
      <c r="L7192" s="213"/>
    </row>
    <row r="7193" spans="12:12" x14ac:dyDescent="0.35">
      <c r="L7193" s="213"/>
    </row>
    <row r="7194" spans="12:12" x14ac:dyDescent="0.35">
      <c r="L7194" s="213"/>
    </row>
    <row r="7195" spans="12:12" x14ac:dyDescent="0.35">
      <c r="L7195" s="213"/>
    </row>
    <row r="7196" spans="12:12" x14ac:dyDescent="0.35">
      <c r="L7196" s="213"/>
    </row>
    <row r="7197" spans="12:12" x14ac:dyDescent="0.35">
      <c r="L7197" s="213"/>
    </row>
    <row r="7198" spans="12:12" x14ac:dyDescent="0.35">
      <c r="L7198" s="213"/>
    </row>
    <row r="7199" spans="12:12" x14ac:dyDescent="0.35">
      <c r="L7199" s="213"/>
    </row>
    <row r="7200" spans="12:12" x14ac:dyDescent="0.35">
      <c r="L7200" s="213"/>
    </row>
    <row r="7201" spans="12:12" x14ac:dyDescent="0.35">
      <c r="L7201" s="213"/>
    </row>
    <row r="7202" spans="12:12" x14ac:dyDescent="0.35">
      <c r="L7202" s="213"/>
    </row>
    <row r="7203" spans="12:12" x14ac:dyDescent="0.35">
      <c r="L7203" s="213"/>
    </row>
    <row r="7204" spans="12:12" x14ac:dyDescent="0.35">
      <c r="L7204" s="213"/>
    </row>
    <row r="7205" spans="12:12" x14ac:dyDescent="0.35">
      <c r="L7205" s="213"/>
    </row>
    <row r="7206" spans="12:12" x14ac:dyDescent="0.35">
      <c r="L7206" s="213"/>
    </row>
    <row r="7207" spans="12:12" x14ac:dyDescent="0.35">
      <c r="L7207" s="213"/>
    </row>
    <row r="7208" spans="12:12" x14ac:dyDescent="0.35">
      <c r="L7208" s="213"/>
    </row>
    <row r="7209" spans="12:12" x14ac:dyDescent="0.35">
      <c r="L7209" s="213"/>
    </row>
    <row r="7210" spans="12:12" x14ac:dyDescent="0.35">
      <c r="L7210" s="213"/>
    </row>
    <row r="7211" spans="12:12" x14ac:dyDescent="0.35">
      <c r="L7211" s="213"/>
    </row>
    <row r="7212" spans="12:12" x14ac:dyDescent="0.35">
      <c r="L7212" s="213"/>
    </row>
    <row r="7213" spans="12:12" x14ac:dyDescent="0.35">
      <c r="L7213" s="213"/>
    </row>
    <row r="7214" spans="12:12" x14ac:dyDescent="0.35">
      <c r="L7214" s="213"/>
    </row>
    <row r="7215" spans="12:12" x14ac:dyDescent="0.35">
      <c r="L7215" s="213"/>
    </row>
    <row r="7216" spans="12:12" x14ac:dyDescent="0.35">
      <c r="L7216" s="213"/>
    </row>
    <row r="7217" spans="12:12" x14ac:dyDescent="0.35">
      <c r="L7217" s="213"/>
    </row>
    <row r="7218" spans="12:12" x14ac:dyDescent="0.35">
      <c r="L7218" s="213"/>
    </row>
    <row r="7219" spans="12:12" x14ac:dyDescent="0.35">
      <c r="L7219" s="213"/>
    </row>
    <row r="7220" spans="12:12" x14ac:dyDescent="0.35">
      <c r="L7220" s="213"/>
    </row>
    <row r="7221" spans="12:12" x14ac:dyDescent="0.35">
      <c r="L7221" s="213"/>
    </row>
    <row r="7222" spans="12:12" x14ac:dyDescent="0.35">
      <c r="L7222" s="213"/>
    </row>
    <row r="7223" spans="12:12" x14ac:dyDescent="0.35">
      <c r="L7223" s="213"/>
    </row>
    <row r="7224" spans="12:12" x14ac:dyDescent="0.35">
      <c r="L7224" s="213"/>
    </row>
    <row r="7225" spans="12:12" x14ac:dyDescent="0.35">
      <c r="L7225" s="213"/>
    </row>
    <row r="7226" spans="12:12" x14ac:dyDescent="0.35">
      <c r="L7226" s="213"/>
    </row>
    <row r="7227" spans="12:12" x14ac:dyDescent="0.35">
      <c r="L7227" s="213"/>
    </row>
    <row r="7228" spans="12:12" x14ac:dyDescent="0.35">
      <c r="L7228" s="213"/>
    </row>
    <row r="7229" spans="12:12" x14ac:dyDescent="0.35">
      <c r="L7229" s="213"/>
    </row>
    <row r="7230" spans="12:12" x14ac:dyDescent="0.35">
      <c r="L7230" s="213"/>
    </row>
    <row r="7231" spans="12:12" x14ac:dyDescent="0.35">
      <c r="L7231" s="213"/>
    </row>
    <row r="7232" spans="12:12" x14ac:dyDescent="0.35">
      <c r="L7232" s="213"/>
    </row>
    <row r="7233" spans="12:12" x14ac:dyDescent="0.35">
      <c r="L7233" s="213"/>
    </row>
    <row r="7234" spans="12:12" x14ac:dyDescent="0.35">
      <c r="L7234" s="213"/>
    </row>
    <row r="7235" spans="12:12" x14ac:dyDescent="0.35">
      <c r="L7235" s="213"/>
    </row>
    <row r="7236" spans="12:12" x14ac:dyDescent="0.35">
      <c r="L7236" s="213"/>
    </row>
    <row r="7237" spans="12:12" x14ac:dyDescent="0.35">
      <c r="L7237" s="213"/>
    </row>
    <row r="7238" spans="12:12" x14ac:dyDescent="0.35">
      <c r="L7238" s="213"/>
    </row>
    <row r="7239" spans="12:12" x14ac:dyDescent="0.35">
      <c r="L7239" s="213"/>
    </row>
    <row r="7240" spans="12:12" x14ac:dyDescent="0.35">
      <c r="L7240" s="213"/>
    </row>
    <row r="7241" spans="12:12" x14ac:dyDescent="0.35">
      <c r="L7241" s="213"/>
    </row>
    <row r="7242" spans="12:12" x14ac:dyDescent="0.35">
      <c r="L7242" s="213"/>
    </row>
    <row r="7243" spans="12:12" x14ac:dyDescent="0.35">
      <c r="L7243" s="213"/>
    </row>
    <row r="7244" spans="12:12" x14ac:dyDescent="0.35">
      <c r="L7244" s="213"/>
    </row>
    <row r="7245" spans="12:12" x14ac:dyDescent="0.35">
      <c r="L7245" s="213"/>
    </row>
    <row r="7246" spans="12:12" x14ac:dyDescent="0.35">
      <c r="L7246" s="213"/>
    </row>
    <row r="7247" spans="12:12" x14ac:dyDescent="0.35">
      <c r="L7247" s="213"/>
    </row>
    <row r="7248" spans="12:12" x14ac:dyDescent="0.35">
      <c r="L7248" s="213"/>
    </row>
    <row r="7249" spans="12:12" x14ac:dyDescent="0.35">
      <c r="L7249" s="213"/>
    </row>
    <row r="7250" spans="12:12" x14ac:dyDescent="0.35">
      <c r="L7250" s="213"/>
    </row>
    <row r="7251" spans="12:12" x14ac:dyDescent="0.35">
      <c r="L7251" s="213"/>
    </row>
    <row r="7252" spans="12:12" x14ac:dyDescent="0.35">
      <c r="L7252" s="213"/>
    </row>
    <row r="7253" spans="12:12" x14ac:dyDescent="0.35">
      <c r="L7253" s="213"/>
    </row>
    <row r="7254" spans="12:12" x14ac:dyDescent="0.35">
      <c r="L7254" s="213"/>
    </row>
    <row r="7255" spans="12:12" x14ac:dyDescent="0.35">
      <c r="L7255" s="213"/>
    </row>
    <row r="7256" spans="12:12" x14ac:dyDescent="0.35">
      <c r="L7256" s="213"/>
    </row>
    <row r="7257" spans="12:12" x14ac:dyDescent="0.35">
      <c r="L7257" s="213"/>
    </row>
    <row r="7258" spans="12:12" x14ac:dyDescent="0.35">
      <c r="L7258" s="213"/>
    </row>
    <row r="7259" spans="12:12" x14ac:dyDescent="0.35">
      <c r="L7259" s="213"/>
    </row>
    <row r="7260" spans="12:12" x14ac:dyDescent="0.35">
      <c r="L7260" s="213"/>
    </row>
    <row r="7261" spans="12:12" x14ac:dyDescent="0.35">
      <c r="L7261" s="213"/>
    </row>
    <row r="7262" spans="12:12" x14ac:dyDescent="0.35">
      <c r="L7262" s="213"/>
    </row>
    <row r="7263" spans="12:12" x14ac:dyDescent="0.35">
      <c r="L7263" s="213"/>
    </row>
    <row r="7264" spans="12:12" x14ac:dyDescent="0.35">
      <c r="L7264" s="213"/>
    </row>
    <row r="7265" spans="12:12" x14ac:dyDescent="0.35">
      <c r="L7265" s="213"/>
    </row>
    <row r="7266" spans="12:12" x14ac:dyDescent="0.35">
      <c r="L7266" s="213"/>
    </row>
    <row r="7267" spans="12:12" x14ac:dyDescent="0.35">
      <c r="L7267" s="213"/>
    </row>
    <row r="7268" spans="12:12" x14ac:dyDescent="0.35">
      <c r="L7268" s="213"/>
    </row>
    <row r="7269" spans="12:12" x14ac:dyDescent="0.35">
      <c r="L7269" s="213"/>
    </row>
    <row r="7270" spans="12:12" x14ac:dyDescent="0.35">
      <c r="L7270" s="213"/>
    </row>
    <row r="7271" spans="12:12" x14ac:dyDescent="0.35">
      <c r="L7271" s="213"/>
    </row>
    <row r="7272" spans="12:12" x14ac:dyDescent="0.35">
      <c r="L7272" s="213"/>
    </row>
    <row r="7273" spans="12:12" x14ac:dyDescent="0.35">
      <c r="L7273" s="213"/>
    </row>
    <row r="7274" spans="12:12" x14ac:dyDescent="0.35">
      <c r="L7274" s="213"/>
    </row>
    <row r="7275" spans="12:12" x14ac:dyDescent="0.35">
      <c r="L7275" s="213"/>
    </row>
    <row r="7276" spans="12:12" x14ac:dyDescent="0.35">
      <c r="L7276" s="213"/>
    </row>
    <row r="7277" spans="12:12" x14ac:dyDescent="0.35">
      <c r="L7277" s="213"/>
    </row>
    <row r="7278" spans="12:12" x14ac:dyDescent="0.35">
      <c r="L7278" s="213"/>
    </row>
    <row r="7279" spans="12:12" x14ac:dyDescent="0.35">
      <c r="L7279" s="213"/>
    </row>
    <row r="7280" spans="12:12" x14ac:dyDescent="0.35">
      <c r="L7280" s="213"/>
    </row>
    <row r="7281" spans="12:12" x14ac:dyDescent="0.35">
      <c r="L7281" s="213"/>
    </row>
    <row r="7282" spans="12:12" x14ac:dyDescent="0.35">
      <c r="L7282" s="213"/>
    </row>
    <row r="7283" spans="12:12" x14ac:dyDescent="0.35">
      <c r="L7283" s="213"/>
    </row>
    <row r="7284" spans="12:12" x14ac:dyDescent="0.35">
      <c r="L7284" s="213"/>
    </row>
    <row r="7285" spans="12:12" x14ac:dyDescent="0.35">
      <c r="L7285" s="213"/>
    </row>
    <row r="7286" spans="12:12" x14ac:dyDescent="0.35">
      <c r="L7286" s="213"/>
    </row>
    <row r="7287" spans="12:12" x14ac:dyDescent="0.35">
      <c r="L7287" s="213"/>
    </row>
    <row r="7288" spans="12:12" x14ac:dyDescent="0.35">
      <c r="L7288" s="213"/>
    </row>
    <row r="7289" spans="12:12" x14ac:dyDescent="0.35">
      <c r="L7289" s="213"/>
    </row>
    <row r="7290" spans="12:12" x14ac:dyDescent="0.35">
      <c r="L7290" s="213"/>
    </row>
    <row r="7291" spans="12:12" x14ac:dyDescent="0.35">
      <c r="L7291" s="213"/>
    </row>
    <row r="7292" spans="12:12" x14ac:dyDescent="0.35">
      <c r="L7292" s="213"/>
    </row>
    <row r="7293" spans="12:12" x14ac:dyDescent="0.35">
      <c r="L7293" s="213"/>
    </row>
    <row r="7294" spans="12:12" x14ac:dyDescent="0.35">
      <c r="L7294" s="213"/>
    </row>
    <row r="7295" spans="12:12" x14ac:dyDescent="0.35">
      <c r="L7295" s="213"/>
    </row>
    <row r="7296" spans="12:12" x14ac:dyDescent="0.35">
      <c r="L7296" s="213"/>
    </row>
    <row r="7297" spans="12:12" x14ac:dyDescent="0.35">
      <c r="L7297" s="213"/>
    </row>
    <row r="7298" spans="12:12" x14ac:dyDescent="0.35">
      <c r="L7298" s="213"/>
    </row>
    <row r="7299" spans="12:12" x14ac:dyDescent="0.35">
      <c r="L7299" s="213"/>
    </row>
    <row r="7300" spans="12:12" x14ac:dyDescent="0.35">
      <c r="L7300" s="213"/>
    </row>
    <row r="7301" spans="12:12" x14ac:dyDescent="0.35">
      <c r="L7301" s="213"/>
    </row>
    <row r="7302" spans="12:12" x14ac:dyDescent="0.35">
      <c r="L7302" s="213"/>
    </row>
    <row r="7303" spans="12:12" x14ac:dyDescent="0.35">
      <c r="L7303" s="213"/>
    </row>
    <row r="7304" spans="12:12" x14ac:dyDescent="0.35">
      <c r="L7304" s="213"/>
    </row>
    <row r="7305" spans="12:12" x14ac:dyDescent="0.35">
      <c r="L7305" s="213"/>
    </row>
    <row r="7306" spans="12:12" x14ac:dyDescent="0.35">
      <c r="L7306" s="213"/>
    </row>
    <row r="7307" spans="12:12" x14ac:dyDescent="0.35">
      <c r="L7307" s="213"/>
    </row>
    <row r="7308" spans="12:12" x14ac:dyDescent="0.35">
      <c r="L7308" s="213"/>
    </row>
    <row r="7309" spans="12:12" x14ac:dyDescent="0.35">
      <c r="L7309" s="213"/>
    </row>
    <row r="7310" spans="12:12" x14ac:dyDescent="0.35">
      <c r="L7310" s="213"/>
    </row>
    <row r="7311" spans="12:12" x14ac:dyDescent="0.35">
      <c r="L7311" s="213"/>
    </row>
    <row r="7312" spans="12:12" x14ac:dyDescent="0.35">
      <c r="L7312" s="213"/>
    </row>
    <row r="7313" spans="12:12" x14ac:dyDescent="0.35">
      <c r="L7313" s="213"/>
    </row>
    <row r="7314" spans="12:12" x14ac:dyDescent="0.35">
      <c r="L7314" s="213"/>
    </row>
    <row r="7315" spans="12:12" x14ac:dyDescent="0.35">
      <c r="L7315" s="213"/>
    </row>
    <row r="7316" spans="12:12" x14ac:dyDescent="0.35">
      <c r="L7316" s="213"/>
    </row>
    <row r="7317" spans="12:12" x14ac:dyDescent="0.35">
      <c r="L7317" s="213"/>
    </row>
    <row r="7318" spans="12:12" x14ac:dyDescent="0.35">
      <c r="L7318" s="213"/>
    </row>
    <row r="7319" spans="12:12" x14ac:dyDescent="0.35">
      <c r="L7319" s="213"/>
    </row>
    <row r="7320" spans="12:12" x14ac:dyDescent="0.35">
      <c r="L7320" s="213"/>
    </row>
    <row r="7321" spans="12:12" x14ac:dyDescent="0.35">
      <c r="L7321" s="213"/>
    </row>
    <row r="7322" spans="12:12" x14ac:dyDescent="0.35">
      <c r="L7322" s="213"/>
    </row>
    <row r="7323" spans="12:12" x14ac:dyDescent="0.35">
      <c r="L7323" s="213"/>
    </row>
    <row r="7324" spans="12:12" x14ac:dyDescent="0.35">
      <c r="L7324" s="213"/>
    </row>
    <row r="7325" spans="12:12" x14ac:dyDescent="0.35">
      <c r="L7325" s="213"/>
    </row>
    <row r="7326" spans="12:12" x14ac:dyDescent="0.35">
      <c r="L7326" s="213"/>
    </row>
    <row r="7327" spans="12:12" x14ac:dyDescent="0.35">
      <c r="L7327" s="213"/>
    </row>
    <row r="7328" spans="12:12" x14ac:dyDescent="0.35">
      <c r="L7328" s="213"/>
    </row>
    <row r="7329" spans="12:12" x14ac:dyDescent="0.35">
      <c r="L7329" s="213"/>
    </row>
    <row r="7330" spans="12:12" x14ac:dyDescent="0.35">
      <c r="L7330" s="213"/>
    </row>
    <row r="7331" spans="12:12" x14ac:dyDescent="0.35">
      <c r="L7331" s="213"/>
    </row>
    <row r="7332" spans="12:12" x14ac:dyDescent="0.35">
      <c r="L7332" s="213"/>
    </row>
    <row r="7333" spans="12:12" x14ac:dyDescent="0.35">
      <c r="L7333" s="213"/>
    </row>
    <row r="7334" spans="12:12" x14ac:dyDescent="0.35">
      <c r="L7334" s="213"/>
    </row>
    <row r="7335" spans="12:12" x14ac:dyDescent="0.35">
      <c r="L7335" s="213"/>
    </row>
    <row r="7336" spans="12:12" x14ac:dyDescent="0.35">
      <c r="L7336" s="213"/>
    </row>
    <row r="7337" spans="12:12" x14ac:dyDescent="0.35">
      <c r="L7337" s="213"/>
    </row>
    <row r="7338" spans="12:12" x14ac:dyDescent="0.35">
      <c r="L7338" s="213"/>
    </row>
    <row r="7339" spans="12:12" x14ac:dyDescent="0.35">
      <c r="L7339" s="213"/>
    </row>
    <row r="7340" spans="12:12" x14ac:dyDescent="0.35">
      <c r="L7340" s="213"/>
    </row>
    <row r="7341" spans="12:12" x14ac:dyDescent="0.35">
      <c r="L7341" s="213"/>
    </row>
    <row r="7342" spans="12:12" x14ac:dyDescent="0.35">
      <c r="L7342" s="213"/>
    </row>
    <row r="7343" spans="12:12" x14ac:dyDescent="0.35">
      <c r="L7343" s="213"/>
    </row>
    <row r="7344" spans="12:12" x14ac:dyDescent="0.35">
      <c r="L7344" s="213"/>
    </row>
    <row r="7345" spans="12:12" x14ac:dyDescent="0.35">
      <c r="L7345" s="213"/>
    </row>
    <row r="7346" spans="12:12" x14ac:dyDescent="0.35">
      <c r="L7346" s="213"/>
    </row>
    <row r="7347" spans="12:12" x14ac:dyDescent="0.35">
      <c r="L7347" s="213"/>
    </row>
    <row r="7348" spans="12:12" x14ac:dyDescent="0.35">
      <c r="L7348" s="213"/>
    </row>
    <row r="7349" spans="12:12" x14ac:dyDescent="0.35">
      <c r="L7349" s="213"/>
    </row>
    <row r="7350" spans="12:12" x14ac:dyDescent="0.35">
      <c r="L7350" s="213"/>
    </row>
    <row r="7351" spans="12:12" x14ac:dyDescent="0.35">
      <c r="L7351" s="213"/>
    </row>
    <row r="7352" spans="12:12" x14ac:dyDescent="0.35">
      <c r="L7352" s="213"/>
    </row>
    <row r="7353" spans="12:12" x14ac:dyDescent="0.35">
      <c r="L7353" s="213"/>
    </row>
    <row r="7354" spans="12:12" x14ac:dyDescent="0.35">
      <c r="L7354" s="213"/>
    </row>
    <row r="7355" spans="12:12" x14ac:dyDescent="0.35">
      <c r="L7355" s="213"/>
    </row>
    <row r="7356" spans="12:12" x14ac:dyDescent="0.35">
      <c r="L7356" s="213"/>
    </row>
    <row r="7357" spans="12:12" x14ac:dyDescent="0.35">
      <c r="L7357" s="213"/>
    </row>
    <row r="7358" spans="12:12" x14ac:dyDescent="0.35">
      <c r="L7358" s="213"/>
    </row>
    <row r="7359" spans="12:12" x14ac:dyDescent="0.35">
      <c r="L7359" s="213"/>
    </row>
    <row r="7360" spans="12:12" x14ac:dyDescent="0.35">
      <c r="L7360" s="213"/>
    </row>
    <row r="7361" spans="12:12" x14ac:dyDescent="0.35">
      <c r="L7361" s="213"/>
    </row>
    <row r="7362" spans="12:12" x14ac:dyDescent="0.35">
      <c r="L7362" s="213"/>
    </row>
    <row r="7363" spans="12:12" x14ac:dyDescent="0.35">
      <c r="L7363" s="213"/>
    </row>
    <row r="7364" spans="12:12" x14ac:dyDescent="0.35">
      <c r="L7364" s="213"/>
    </row>
    <row r="7365" spans="12:12" x14ac:dyDescent="0.35">
      <c r="L7365" s="213"/>
    </row>
    <row r="7366" spans="12:12" x14ac:dyDescent="0.35">
      <c r="L7366" s="213"/>
    </row>
    <row r="7367" spans="12:12" x14ac:dyDescent="0.35">
      <c r="L7367" s="213"/>
    </row>
    <row r="7368" spans="12:12" x14ac:dyDescent="0.35">
      <c r="L7368" s="213"/>
    </row>
    <row r="7369" spans="12:12" x14ac:dyDescent="0.35">
      <c r="L7369" s="213"/>
    </row>
    <row r="7370" spans="12:12" x14ac:dyDescent="0.35">
      <c r="L7370" s="213"/>
    </row>
    <row r="7371" spans="12:12" x14ac:dyDescent="0.35">
      <c r="L7371" s="213"/>
    </row>
    <row r="7372" spans="12:12" x14ac:dyDescent="0.35">
      <c r="L7372" s="213"/>
    </row>
    <row r="7373" spans="12:12" x14ac:dyDescent="0.35">
      <c r="L7373" s="213"/>
    </row>
    <row r="7374" spans="12:12" x14ac:dyDescent="0.35">
      <c r="L7374" s="213"/>
    </row>
    <row r="7375" spans="12:12" x14ac:dyDescent="0.35">
      <c r="L7375" s="213"/>
    </row>
    <row r="7376" spans="12:12" x14ac:dyDescent="0.35">
      <c r="L7376" s="213"/>
    </row>
    <row r="7377" spans="12:12" x14ac:dyDescent="0.35">
      <c r="L7377" s="213"/>
    </row>
    <row r="7378" spans="12:12" x14ac:dyDescent="0.35">
      <c r="L7378" s="213"/>
    </row>
    <row r="7379" spans="12:12" x14ac:dyDescent="0.35">
      <c r="L7379" s="213"/>
    </row>
    <row r="7380" spans="12:12" x14ac:dyDescent="0.35">
      <c r="L7380" s="213"/>
    </row>
    <row r="7381" spans="12:12" x14ac:dyDescent="0.35">
      <c r="L7381" s="213"/>
    </row>
    <row r="7382" spans="12:12" x14ac:dyDescent="0.35">
      <c r="L7382" s="213"/>
    </row>
    <row r="7383" spans="12:12" x14ac:dyDescent="0.35">
      <c r="L7383" s="213"/>
    </row>
    <row r="7384" spans="12:12" x14ac:dyDescent="0.35">
      <c r="L7384" s="213"/>
    </row>
    <row r="7385" spans="12:12" x14ac:dyDescent="0.35">
      <c r="L7385" s="213"/>
    </row>
    <row r="7386" spans="12:12" x14ac:dyDescent="0.35">
      <c r="L7386" s="213"/>
    </row>
    <row r="7387" spans="12:12" x14ac:dyDescent="0.35">
      <c r="L7387" s="213"/>
    </row>
    <row r="7388" spans="12:12" x14ac:dyDescent="0.35">
      <c r="L7388" s="213"/>
    </row>
    <row r="7389" spans="12:12" x14ac:dyDescent="0.35">
      <c r="L7389" s="213"/>
    </row>
    <row r="7390" spans="12:12" x14ac:dyDescent="0.35">
      <c r="L7390" s="213"/>
    </row>
    <row r="7391" spans="12:12" x14ac:dyDescent="0.35">
      <c r="L7391" s="213"/>
    </row>
    <row r="7392" spans="12:12" x14ac:dyDescent="0.35">
      <c r="L7392" s="213"/>
    </row>
    <row r="7393" spans="12:12" x14ac:dyDescent="0.35">
      <c r="L7393" s="213"/>
    </row>
    <row r="7394" spans="12:12" x14ac:dyDescent="0.35">
      <c r="L7394" s="213"/>
    </row>
    <row r="7395" spans="12:12" x14ac:dyDescent="0.35">
      <c r="L7395" s="213"/>
    </row>
    <row r="7396" spans="12:12" x14ac:dyDescent="0.35">
      <c r="L7396" s="213"/>
    </row>
    <row r="7397" spans="12:12" x14ac:dyDescent="0.35">
      <c r="L7397" s="213"/>
    </row>
    <row r="7398" spans="12:12" x14ac:dyDescent="0.35">
      <c r="L7398" s="213"/>
    </row>
    <row r="7399" spans="12:12" x14ac:dyDescent="0.35">
      <c r="L7399" s="213"/>
    </row>
    <row r="7400" spans="12:12" x14ac:dyDescent="0.35">
      <c r="L7400" s="213"/>
    </row>
    <row r="7401" spans="12:12" x14ac:dyDescent="0.35">
      <c r="L7401" s="213"/>
    </row>
    <row r="7402" spans="12:12" x14ac:dyDescent="0.35">
      <c r="L7402" s="213"/>
    </row>
    <row r="7403" spans="12:12" x14ac:dyDescent="0.35">
      <c r="L7403" s="213"/>
    </row>
    <row r="7404" spans="12:12" x14ac:dyDescent="0.35">
      <c r="L7404" s="213"/>
    </row>
    <row r="7405" spans="12:12" x14ac:dyDescent="0.35">
      <c r="L7405" s="213"/>
    </row>
    <row r="7406" spans="12:12" x14ac:dyDescent="0.35">
      <c r="L7406" s="213"/>
    </row>
    <row r="7407" spans="12:12" x14ac:dyDescent="0.35">
      <c r="L7407" s="213"/>
    </row>
    <row r="7408" spans="12:12" x14ac:dyDescent="0.35">
      <c r="L7408" s="213"/>
    </row>
    <row r="7409" spans="12:12" x14ac:dyDescent="0.35">
      <c r="L7409" s="213"/>
    </row>
    <row r="7410" spans="12:12" x14ac:dyDescent="0.35">
      <c r="L7410" s="213"/>
    </row>
    <row r="7411" spans="12:12" x14ac:dyDescent="0.35">
      <c r="L7411" s="213"/>
    </row>
    <row r="7412" spans="12:12" x14ac:dyDescent="0.35">
      <c r="L7412" s="213"/>
    </row>
    <row r="7413" spans="12:12" x14ac:dyDescent="0.35">
      <c r="L7413" s="213"/>
    </row>
    <row r="7414" spans="12:12" x14ac:dyDescent="0.35">
      <c r="L7414" s="213"/>
    </row>
    <row r="7415" spans="12:12" x14ac:dyDescent="0.35">
      <c r="L7415" s="213"/>
    </row>
    <row r="7416" spans="12:12" x14ac:dyDescent="0.35">
      <c r="L7416" s="213"/>
    </row>
    <row r="7417" spans="12:12" x14ac:dyDescent="0.35">
      <c r="L7417" s="213"/>
    </row>
    <row r="7418" spans="12:12" x14ac:dyDescent="0.35">
      <c r="L7418" s="213"/>
    </row>
    <row r="7419" spans="12:12" x14ac:dyDescent="0.35">
      <c r="L7419" s="213"/>
    </row>
    <row r="7420" spans="12:12" x14ac:dyDescent="0.35">
      <c r="L7420" s="213"/>
    </row>
    <row r="7421" spans="12:12" x14ac:dyDescent="0.35">
      <c r="L7421" s="213"/>
    </row>
    <row r="7422" spans="12:12" x14ac:dyDescent="0.35">
      <c r="L7422" s="213"/>
    </row>
    <row r="7423" spans="12:12" x14ac:dyDescent="0.35">
      <c r="L7423" s="213"/>
    </row>
    <row r="7424" spans="12:12" x14ac:dyDescent="0.35">
      <c r="L7424" s="213"/>
    </row>
    <row r="7425" spans="12:12" x14ac:dyDescent="0.35">
      <c r="L7425" s="213"/>
    </row>
    <row r="7426" spans="12:12" x14ac:dyDescent="0.35">
      <c r="L7426" s="213"/>
    </row>
    <row r="7427" spans="12:12" x14ac:dyDescent="0.35">
      <c r="L7427" s="213"/>
    </row>
    <row r="7428" spans="12:12" x14ac:dyDescent="0.35">
      <c r="L7428" s="213"/>
    </row>
    <row r="7429" spans="12:12" x14ac:dyDescent="0.35">
      <c r="L7429" s="213"/>
    </row>
    <row r="7430" spans="12:12" x14ac:dyDescent="0.35">
      <c r="L7430" s="213"/>
    </row>
    <row r="7431" spans="12:12" x14ac:dyDescent="0.35">
      <c r="L7431" s="213"/>
    </row>
    <row r="7432" spans="12:12" x14ac:dyDescent="0.35">
      <c r="L7432" s="213"/>
    </row>
    <row r="7433" spans="12:12" x14ac:dyDescent="0.35">
      <c r="L7433" s="213"/>
    </row>
    <row r="7434" spans="12:12" x14ac:dyDescent="0.35">
      <c r="L7434" s="213"/>
    </row>
    <row r="7435" spans="12:12" x14ac:dyDescent="0.35">
      <c r="L7435" s="213"/>
    </row>
    <row r="7436" spans="12:12" x14ac:dyDescent="0.35">
      <c r="L7436" s="213"/>
    </row>
    <row r="7437" spans="12:12" x14ac:dyDescent="0.35">
      <c r="L7437" s="213"/>
    </row>
    <row r="7438" spans="12:12" x14ac:dyDescent="0.35">
      <c r="L7438" s="213"/>
    </row>
    <row r="7439" spans="12:12" x14ac:dyDescent="0.35">
      <c r="L7439" s="213"/>
    </row>
    <row r="7440" spans="12:12" x14ac:dyDescent="0.35">
      <c r="L7440" s="213"/>
    </row>
    <row r="7441" spans="12:12" x14ac:dyDescent="0.35">
      <c r="L7441" s="213"/>
    </row>
    <row r="7442" spans="12:12" x14ac:dyDescent="0.35">
      <c r="L7442" s="213"/>
    </row>
    <row r="7443" spans="12:12" x14ac:dyDescent="0.35">
      <c r="L7443" s="213"/>
    </row>
    <row r="7444" spans="12:12" x14ac:dyDescent="0.35">
      <c r="L7444" s="213"/>
    </row>
    <row r="7445" spans="12:12" x14ac:dyDescent="0.35">
      <c r="L7445" s="213"/>
    </row>
    <row r="7446" spans="12:12" x14ac:dyDescent="0.35">
      <c r="L7446" s="213"/>
    </row>
    <row r="7447" spans="12:12" x14ac:dyDescent="0.35">
      <c r="L7447" s="213"/>
    </row>
    <row r="7448" spans="12:12" x14ac:dyDescent="0.35">
      <c r="L7448" s="213"/>
    </row>
    <row r="7449" spans="12:12" x14ac:dyDescent="0.35">
      <c r="L7449" s="213"/>
    </row>
    <row r="7450" spans="12:12" x14ac:dyDescent="0.35">
      <c r="L7450" s="213"/>
    </row>
    <row r="7451" spans="12:12" x14ac:dyDescent="0.35">
      <c r="L7451" s="213"/>
    </row>
    <row r="7452" spans="12:12" x14ac:dyDescent="0.35">
      <c r="L7452" s="213"/>
    </row>
    <row r="7453" spans="12:12" x14ac:dyDescent="0.35">
      <c r="L7453" s="213"/>
    </row>
    <row r="7454" spans="12:12" x14ac:dyDescent="0.35">
      <c r="L7454" s="213"/>
    </row>
    <row r="7455" spans="12:12" x14ac:dyDescent="0.35">
      <c r="L7455" s="213"/>
    </row>
    <row r="7456" spans="12:12" x14ac:dyDescent="0.35">
      <c r="L7456" s="213"/>
    </row>
    <row r="7457" spans="12:12" x14ac:dyDescent="0.35">
      <c r="L7457" s="213"/>
    </row>
    <row r="7458" spans="12:12" x14ac:dyDescent="0.35">
      <c r="L7458" s="213"/>
    </row>
    <row r="7459" spans="12:12" x14ac:dyDescent="0.35">
      <c r="L7459" s="213"/>
    </row>
    <row r="7460" spans="12:12" x14ac:dyDescent="0.35">
      <c r="L7460" s="213"/>
    </row>
    <row r="7461" spans="12:12" x14ac:dyDescent="0.35">
      <c r="L7461" s="213"/>
    </row>
    <row r="7462" spans="12:12" x14ac:dyDescent="0.35">
      <c r="L7462" s="213"/>
    </row>
    <row r="7463" spans="12:12" x14ac:dyDescent="0.35">
      <c r="L7463" s="213"/>
    </row>
    <row r="7464" spans="12:12" x14ac:dyDescent="0.35">
      <c r="L7464" s="213"/>
    </row>
    <row r="7465" spans="12:12" x14ac:dyDescent="0.35">
      <c r="L7465" s="213"/>
    </row>
    <row r="7466" spans="12:12" x14ac:dyDescent="0.35">
      <c r="L7466" s="213"/>
    </row>
    <row r="7467" spans="12:12" x14ac:dyDescent="0.35">
      <c r="L7467" s="213"/>
    </row>
    <row r="7468" spans="12:12" x14ac:dyDescent="0.35">
      <c r="L7468" s="213"/>
    </row>
    <row r="7469" spans="12:12" x14ac:dyDescent="0.35">
      <c r="L7469" s="213"/>
    </row>
    <row r="7470" spans="12:12" x14ac:dyDescent="0.35">
      <c r="L7470" s="213"/>
    </row>
    <row r="7471" spans="12:12" x14ac:dyDescent="0.35">
      <c r="L7471" s="213"/>
    </row>
    <row r="7472" spans="12:12" x14ac:dyDescent="0.35">
      <c r="L7472" s="213"/>
    </row>
    <row r="7473" spans="12:12" x14ac:dyDescent="0.35">
      <c r="L7473" s="213"/>
    </row>
    <row r="7474" spans="12:12" x14ac:dyDescent="0.35">
      <c r="L7474" s="213"/>
    </row>
    <row r="7475" spans="12:12" x14ac:dyDescent="0.35">
      <c r="L7475" s="213"/>
    </row>
    <row r="7476" spans="12:12" x14ac:dyDescent="0.35">
      <c r="L7476" s="213"/>
    </row>
    <row r="7477" spans="12:12" x14ac:dyDescent="0.35">
      <c r="L7477" s="213"/>
    </row>
    <row r="7478" spans="12:12" x14ac:dyDescent="0.35">
      <c r="L7478" s="213"/>
    </row>
    <row r="7479" spans="12:12" x14ac:dyDescent="0.35">
      <c r="L7479" s="213"/>
    </row>
    <row r="7480" spans="12:12" x14ac:dyDescent="0.35">
      <c r="L7480" s="213"/>
    </row>
    <row r="7481" spans="12:12" x14ac:dyDescent="0.35">
      <c r="L7481" s="213"/>
    </row>
    <row r="7482" spans="12:12" x14ac:dyDescent="0.35">
      <c r="L7482" s="213"/>
    </row>
    <row r="7483" spans="12:12" x14ac:dyDescent="0.35">
      <c r="L7483" s="213"/>
    </row>
    <row r="7484" spans="12:12" x14ac:dyDescent="0.35">
      <c r="L7484" s="213"/>
    </row>
    <row r="7485" spans="12:12" x14ac:dyDescent="0.35">
      <c r="L7485" s="213"/>
    </row>
    <row r="7486" spans="12:12" x14ac:dyDescent="0.35">
      <c r="L7486" s="213"/>
    </row>
    <row r="7487" spans="12:12" x14ac:dyDescent="0.35">
      <c r="L7487" s="213"/>
    </row>
    <row r="7488" spans="12:12" x14ac:dyDescent="0.35">
      <c r="L7488" s="213"/>
    </row>
    <row r="7489" spans="12:12" x14ac:dyDescent="0.35">
      <c r="L7489" s="213"/>
    </row>
    <row r="7490" spans="12:12" x14ac:dyDescent="0.35">
      <c r="L7490" s="213"/>
    </row>
    <row r="7491" spans="12:12" x14ac:dyDescent="0.35">
      <c r="L7491" s="213"/>
    </row>
    <row r="7492" spans="12:12" x14ac:dyDescent="0.35">
      <c r="L7492" s="213"/>
    </row>
    <row r="7493" spans="12:12" x14ac:dyDescent="0.35">
      <c r="L7493" s="213"/>
    </row>
    <row r="7494" spans="12:12" x14ac:dyDescent="0.35">
      <c r="L7494" s="213"/>
    </row>
    <row r="7495" spans="12:12" x14ac:dyDescent="0.35">
      <c r="L7495" s="213"/>
    </row>
    <row r="7496" spans="12:12" x14ac:dyDescent="0.35">
      <c r="L7496" s="213"/>
    </row>
    <row r="7497" spans="12:12" x14ac:dyDescent="0.35">
      <c r="L7497" s="213"/>
    </row>
    <row r="7498" spans="12:12" x14ac:dyDescent="0.35">
      <c r="L7498" s="213"/>
    </row>
    <row r="7499" spans="12:12" x14ac:dyDescent="0.35">
      <c r="L7499" s="213"/>
    </row>
    <row r="7500" spans="12:12" x14ac:dyDescent="0.35">
      <c r="L7500" s="213"/>
    </row>
    <row r="7501" spans="12:12" x14ac:dyDescent="0.35">
      <c r="L7501" s="213"/>
    </row>
    <row r="7502" spans="12:12" x14ac:dyDescent="0.35">
      <c r="L7502" s="213"/>
    </row>
    <row r="7503" spans="12:12" x14ac:dyDescent="0.35">
      <c r="L7503" s="213"/>
    </row>
    <row r="7504" spans="12:12" x14ac:dyDescent="0.35">
      <c r="L7504" s="213"/>
    </row>
    <row r="7505" spans="12:12" x14ac:dyDescent="0.35">
      <c r="L7505" s="213"/>
    </row>
    <row r="7506" spans="12:12" x14ac:dyDescent="0.35">
      <c r="L7506" s="213"/>
    </row>
    <row r="7507" spans="12:12" x14ac:dyDescent="0.35">
      <c r="L7507" s="213"/>
    </row>
    <row r="7508" spans="12:12" x14ac:dyDescent="0.35">
      <c r="L7508" s="213"/>
    </row>
    <row r="7509" spans="12:12" x14ac:dyDescent="0.35">
      <c r="L7509" s="213"/>
    </row>
    <row r="7510" spans="12:12" x14ac:dyDescent="0.35">
      <c r="L7510" s="213"/>
    </row>
    <row r="7511" spans="12:12" x14ac:dyDescent="0.35">
      <c r="L7511" s="213"/>
    </row>
    <row r="7512" spans="12:12" x14ac:dyDescent="0.35">
      <c r="L7512" s="213"/>
    </row>
    <row r="7513" spans="12:12" x14ac:dyDescent="0.35">
      <c r="L7513" s="213"/>
    </row>
    <row r="7514" spans="12:12" x14ac:dyDescent="0.35">
      <c r="L7514" s="213"/>
    </row>
    <row r="7515" spans="12:12" x14ac:dyDescent="0.35">
      <c r="L7515" s="213"/>
    </row>
    <row r="7516" spans="12:12" x14ac:dyDescent="0.35">
      <c r="L7516" s="213"/>
    </row>
    <row r="7517" spans="12:12" x14ac:dyDescent="0.35">
      <c r="L7517" s="213"/>
    </row>
    <row r="7518" spans="12:12" x14ac:dyDescent="0.35">
      <c r="L7518" s="213"/>
    </row>
    <row r="7519" spans="12:12" x14ac:dyDescent="0.35">
      <c r="L7519" s="213"/>
    </row>
    <row r="7520" spans="12:12" x14ac:dyDescent="0.35">
      <c r="L7520" s="213"/>
    </row>
    <row r="7521" spans="12:12" x14ac:dyDescent="0.35">
      <c r="L7521" s="213"/>
    </row>
    <row r="7522" spans="12:12" x14ac:dyDescent="0.35">
      <c r="L7522" s="213"/>
    </row>
    <row r="7523" spans="12:12" x14ac:dyDescent="0.35">
      <c r="L7523" s="213"/>
    </row>
    <row r="7524" spans="12:12" x14ac:dyDescent="0.35">
      <c r="L7524" s="213"/>
    </row>
    <row r="7525" spans="12:12" x14ac:dyDescent="0.35">
      <c r="L7525" s="213"/>
    </row>
    <row r="7526" spans="12:12" x14ac:dyDescent="0.35">
      <c r="L7526" s="213"/>
    </row>
    <row r="7527" spans="12:12" x14ac:dyDescent="0.35">
      <c r="L7527" s="213"/>
    </row>
    <row r="7528" spans="12:12" x14ac:dyDescent="0.35">
      <c r="L7528" s="213"/>
    </row>
    <row r="7529" spans="12:12" x14ac:dyDescent="0.35">
      <c r="L7529" s="213"/>
    </row>
    <row r="7530" spans="12:12" x14ac:dyDescent="0.35">
      <c r="L7530" s="213"/>
    </row>
    <row r="7531" spans="12:12" x14ac:dyDescent="0.35">
      <c r="L7531" s="213"/>
    </row>
    <row r="7532" spans="12:12" x14ac:dyDescent="0.35">
      <c r="L7532" s="213"/>
    </row>
    <row r="7533" spans="12:12" x14ac:dyDescent="0.35">
      <c r="L7533" s="213"/>
    </row>
    <row r="7534" spans="12:12" x14ac:dyDescent="0.35">
      <c r="L7534" s="213"/>
    </row>
    <row r="7535" spans="12:12" x14ac:dyDescent="0.35">
      <c r="L7535" s="213"/>
    </row>
    <row r="7536" spans="12:12" x14ac:dyDescent="0.35">
      <c r="L7536" s="213"/>
    </row>
    <row r="7537" spans="12:12" x14ac:dyDescent="0.35">
      <c r="L7537" s="213"/>
    </row>
    <row r="7538" spans="12:12" x14ac:dyDescent="0.35">
      <c r="L7538" s="213"/>
    </row>
    <row r="7539" spans="12:12" x14ac:dyDescent="0.35">
      <c r="L7539" s="213"/>
    </row>
    <row r="7540" spans="12:12" x14ac:dyDescent="0.35">
      <c r="L7540" s="213"/>
    </row>
    <row r="7541" spans="12:12" x14ac:dyDescent="0.35">
      <c r="L7541" s="213"/>
    </row>
    <row r="7542" spans="12:12" x14ac:dyDescent="0.35">
      <c r="L7542" s="213"/>
    </row>
    <row r="7543" spans="12:12" x14ac:dyDescent="0.35">
      <c r="L7543" s="213"/>
    </row>
    <row r="7544" spans="12:12" x14ac:dyDescent="0.35">
      <c r="L7544" s="213"/>
    </row>
    <row r="7545" spans="12:12" x14ac:dyDescent="0.35">
      <c r="L7545" s="213"/>
    </row>
    <row r="7546" spans="12:12" x14ac:dyDescent="0.35">
      <c r="L7546" s="213"/>
    </row>
    <row r="7547" spans="12:12" x14ac:dyDescent="0.35">
      <c r="L7547" s="213"/>
    </row>
    <row r="7548" spans="12:12" x14ac:dyDescent="0.35">
      <c r="L7548" s="213"/>
    </row>
    <row r="7549" spans="12:12" x14ac:dyDescent="0.35">
      <c r="L7549" s="213"/>
    </row>
    <row r="7550" spans="12:12" x14ac:dyDescent="0.35">
      <c r="L7550" s="213"/>
    </row>
    <row r="7551" spans="12:12" x14ac:dyDescent="0.35">
      <c r="L7551" s="213"/>
    </row>
    <row r="7552" spans="12:12" x14ac:dyDescent="0.35">
      <c r="L7552" s="213"/>
    </row>
    <row r="7553" spans="12:12" x14ac:dyDescent="0.35">
      <c r="L7553" s="213"/>
    </row>
    <row r="7554" spans="12:12" x14ac:dyDescent="0.35">
      <c r="L7554" s="213"/>
    </row>
    <row r="7555" spans="12:12" x14ac:dyDescent="0.35">
      <c r="L7555" s="213"/>
    </row>
    <row r="7556" spans="12:12" x14ac:dyDescent="0.35">
      <c r="L7556" s="213"/>
    </row>
    <row r="7557" spans="12:12" x14ac:dyDescent="0.35">
      <c r="L7557" s="213"/>
    </row>
    <row r="7558" spans="12:12" x14ac:dyDescent="0.35">
      <c r="L7558" s="213"/>
    </row>
    <row r="7559" spans="12:12" x14ac:dyDescent="0.35">
      <c r="L7559" s="213"/>
    </row>
    <row r="7560" spans="12:12" x14ac:dyDescent="0.35">
      <c r="L7560" s="213"/>
    </row>
    <row r="7561" spans="12:12" x14ac:dyDescent="0.35">
      <c r="L7561" s="213"/>
    </row>
    <row r="7562" spans="12:12" x14ac:dyDescent="0.35">
      <c r="L7562" s="213"/>
    </row>
    <row r="7563" spans="12:12" x14ac:dyDescent="0.35">
      <c r="L7563" s="213"/>
    </row>
    <row r="7564" spans="12:12" x14ac:dyDescent="0.35">
      <c r="L7564" s="213"/>
    </row>
    <row r="7565" spans="12:12" x14ac:dyDescent="0.35">
      <c r="L7565" s="213"/>
    </row>
    <row r="7566" spans="12:12" x14ac:dyDescent="0.35">
      <c r="L7566" s="213"/>
    </row>
    <row r="7567" spans="12:12" x14ac:dyDescent="0.35">
      <c r="L7567" s="213"/>
    </row>
    <row r="7568" spans="12:12" x14ac:dyDescent="0.35">
      <c r="L7568" s="213"/>
    </row>
    <row r="7569" spans="12:12" x14ac:dyDescent="0.35">
      <c r="L7569" s="213"/>
    </row>
    <row r="7570" spans="12:12" x14ac:dyDescent="0.35">
      <c r="L7570" s="213"/>
    </row>
    <row r="7571" spans="12:12" x14ac:dyDescent="0.35">
      <c r="L7571" s="213"/>
    </row>
    <row r="7572" spans="12:12" x14ac:dyDescent="0.35">
      <c r="L7572" s="213"/>
    </row>
    <row r="7573" spans="12:12" x14ac:dyDescent="0.35">
      <c r="L7573" s="213"/>
    </row>
    <row r="7574" spans="12:12" x14ac:dyDescent="0.35">
      <c r="L7574" s="213"/>
    </row>
    <row r="7575" spans="12:12" x14ac:dyDescent="0.35">
      <c r="L7575" s="213"/>
    </row>
    <row r="7576" spans="12:12" x14ac:dyDescent="0.35">
      <c r="L7576" s="213"/>
    </row>
    <row r="7577" spans="12:12" x14ac:dyDescent="0.35">
      <c r="L7577" s="213"/>
    </row>
    <row r="7578" spans="12:12" x14ac:dyDescent="0.35">
      <c r="L7578" s="213"/>
    </row>
    <row r="7579" spans="12:12" x14ac:dyDescent="0.35">
      <c r="L7579" s="213"/>
    </row>
    <row r="7580" spans="12:12" x14ac:dyDescent="0.35">
      <c r="L7580" s="213"/>
    </row>
    <row r="7581" spans="12:12" x14ac:dyDescent="0.35">
      <c r="L7581" s="213"/>
    </row>
    <row r="7582" spans="12:12" x14ac:dyDescent="0.35">
      <c r="L7582" s="213"/>
    </row>
    <row r="7583" spans="12:12" x14ac:dyDescent="0.35">
      <c r="L7583" s="213"/>
    </row>
    <row r="7584" spans="12:12" x14ac:dyDescent="0.35">
      <c r="L7584" s="213"/>
    </row>
    <row r="7585" spans="12:12" x14ac:dyDescent="0.35">
      <c r="L7585" s="213"/>
    </row>
    <row r="7586" spans="12:12" x14ac:dyDescent="0.35">
      <c r="L7586" s="213"/>
    </row>
    <row r="7587" spans="12:12" x14ac:dyDescent="0.35">
      <c r="L7587" s="213"/>
    </row>
    <row r="7588" spans="12:12" x14ac:dyDescent="0.35">
      <c r="L7588" s="213"/>
    </row>
    <row r="7589" spans="12:12" x14ac:dyDescent="0.35">
      <c r="L7589" s="213"/>
    </row>
    <row r="7590" spans="12:12" x14ac:dyDescent="0.35">
      <c r="L7590" s="213"/>
    </row>
    <row r="7591" spans="12:12" x14ac:dyDescent="0.35">
      <c r="L7591" s="213"/>
    </row>
    <row r="7592" spans="12:12" x14ac:dyDescent="0.35">
      <c r="L7592" s="213"/>
    </row>
    <row r="7593" spans="12:12" x14ac:dyDescent="0.35">
      <c r="L7593" s="213"/>
    </row>
    <row r="7594" spans="12:12" x14ac:dyDescent="0.35">
      <c r="L7594" s="213"/>
    </row>
    <row r="7595" spans="12:12" x14ac:dyDescent="0.35">
      <c r="L7595" s="213"/>
    </row>
    <row r="7596" spans="12:12" x14ac:dyDescent="0.35">
      <c r="L7596" s="213"/>
    </row>
    <row r="7597" spans="12:12" x14ac:dyDescent="0.35">
      <c r="L7597" s="213"/>
    </row>
    <row r="7598" spans="12:12" x14ac:dyDescent="0.35">
      <c r="L7598" s="213"/>
    </row>
    <row r="7599" spans="12:12" x14ac:dyDescent="0.35">
      <c r="L7599" s="213"/>
    </row>
    <row r="7600" spans="12:12" x14ac:dyDescent="0.35">
      <c r="L7600" s="213"/>
    </row>
    <row r="7601" spans="12:12" x14ac:dyDescent="0.35">
      <c r="L7601" s="213"/>
    </row>
    <row r="7602" spans="12:12" x14ac:dyDescent="0.35">
      <c r="L7602" s="213"/>
    </row>
    <row r="7603" spans="12:12" x14ac:dyDescent="0.35">
      <c r="L7603" s="213"/>
    </row>
    <row r="7604" spans="12:12" x14ac:dyDescent="0.35">
      <c r="L7604" s="213"/>
    </row>
    <row r="7605" spans="12:12" x14ac:dyDescent="0.35">
      <c r="L7605" s="213"/>
    </row>
    <row r="7606" spans="12:12" x14ac:dyDescent="0.35">
      <c r="L7606" s="213"/>
    </row>
    <row r="7607" spans="12:12" x14ac:dyDescent="0.35">
      <c r="L7607" s="213"/>
    </row>
    <row r="7608" spans="12:12" x14ac:dyDescent="0.35">
      <c r="L7608" s="213"/>
    </row>
    <row r="7609" spans="12:12" x14ac:dyDescent="0.35">
      <c r="L7609" s="213"/>
    </row>
    <row r="7610" spans="12:12" x14ac:dyDescent="0.35">
      <c r="L7610" s="213"/>
    </row>
    <row r="7611" spans="12:12" x14ac:dyDescent="0.35">
      <c r="L7611" s="213"/>
    </row>
    <row r="7612" spans="12:12" x14ac:dyDescent="0.35">
      <c r="L7612" s="213"/>
    </row>
    <row r="7613" spans="12:12" x14ac:dyDescent="0.35">
      <c r="L7613" s="213"/>
    </row>
    <row r="7614" spans="12:12" x14ac:dyDescent="0.35">
      <c r="L7614" s="213"/>
    </row>
    <row r="7615" spans="12:12" x14ac:dyDescent="0.35">
      <c r="L7615" s="213"/>
    </row>
    <row r="7616" spans="12:12" x14ac:dyDescent="0.35">
      <c r="L7616" s="213"/>
    </row>
    <row r="7617" spans="12:12" x14ac:dyDescent="0.35">
      <c r="L7617" s="213"/>
    </row>
    <row r="7618" spans="12:12" x14ac:dyDescent="0.35">
      <c r="L7618" s="213"/>
    </row>
    <row r="7619" spans="12:12" x14ac:dyDescent="0.35">
      <c r="L7619" s="213"/>
    </row>
    <row r="7620" spans="12:12" x14ac:dyDescent="0.35">
      <c r="L7620" s="213"/>
    </row>
    <row r="7621" spans="12:12" x14ac:dyDescent="0.35">
      <c r="L7621" s="213"/>
    </row>
    <row r="7622" spans="12:12" x14ac:dyDescent="0.35">
      <c r="L7622" s="213"/>
    </row>
    <row r="7623" spans="12:12" x14ac:dyDescent="0.35">
      <c r="L7623" s="213"/>
    </row>
    <row r="7624" spans="12:12" x14ac:dyDescent="0.35">
      <c r="L7624" s="213"/>
    </row>
    <row r="7625" spans="12:12" x14ac:dyDescent="0.35">
      <c r="L7625" s="213"/>
    </row>
    <row r="7626" spans="12:12" x14ac:dyDescent="0.35">
      <c r="L7626" s="213"/>
    </row>
    <row r="7627" spans="12:12" x14ac:dyDescent="0.35">
      <c r="L7627" s="213"/>
    </row>
    <row r="7628" spans="12:12" x14ac:dyDescent="0.35">
      <c r="L7628" s="213"/>
    </row>
    <row r="7629" spans="12:12" x14ac:dyDescent="0.35">
      <c r="L7629" s="213"/>
    </row>
    <row r="7630" spans="12:12" x14ac:dyDescent="0.35">
      <c r="L7630" s="213"/>
    </row>
    <row r="7631" spans="12:12" x14ac:dyDescent="0.35">
      <c r="L7631" s="213"/>
    </row>
    <row r="7632" spans="12:12" x14ac:dyDescent="0.35">
      <c r="L7632" s="213"/>
    </row>
    <row r="7633" spans="12:12" x14ac:dyDescent="0.35">
      <c r="L7633" s="213"/>
    </row>
    <row r="7634" spans="12:12" x14ac:dyDescent="0.35">
      <c r="L7634" s="213"/>
    </row>
    <row r="7635" spans="12:12" x14ac:dyDescent="0.35">
      <c r="L7635" s="213"/>
    </row>
    <row r="7636" spans="12:12" x14ac:dyDescent="0.35">
      <c r="L7636" s="213"/>
    </row>
    <row r="7637" spans="12:12" x14ac:dyDescent="0.35">
      <c r="L7637" s="213"/>
    </row>
    <row r="7638" spans="12:12" x14ac:dyDescent="0.35">
      <c r="L7638" s="213"/>
    </row>
    <row r="7639" spans="12:12" x14ac:dyDescent="0.35">
      <c r="L7639" s="213"/>
    </row>
    <row r="7640" spans="12:12" x14ac:dyDescent="0.35">
      <c r="L7640" s="213"/>
    </row>
    <row r="7641" spans="12:12" x14ac:dyDescent="0.35">
      <c r="L7641" s="213"/>
    </row>
    <row r="7642" spans="12:12" x14ac:dyDescent="0.35">
      <c r="L7642" s="213"/>
    </row>
    <row r="7643" spans="12:12" x14ac:dyDescent="0.35">
      <c r="L7643" s="213"/>
    </row>
    <row r="7644" spans="12:12" x14ac:dyDescent="0.35">
      <c r="L7644" s="213"/>
    </row>
    <row r="7645" spans="12:12" x14ac:dyDescent="0.35">
      <c r="L7645" s="213"/>
    </row>
    <row r="7646" spans="12:12" x14ac:dyDescent="0.35">
      <c r="L7646" s="213"/>
    </row>
    <row r="7647" spans="12:12" x14ac:dyDescent="0.35">
      <c r="L7647" s="213"/>
    </row>
    <row r="7648" spans="12:12" x14ac:dyDescent="0.35">
      <c r="L7648" s="213"/>
    </row>
    <row r="7649" spans="12:12" x14ac:dyDescent="0.35">
      <c r="L7649" s="213"/>
    </row>
    <row r="7650" spans="12:12" x14ac:dyDescent="0.35">
      <c r="L7650" s="213"/>
    </row>
    <row r="7651" spans="12:12" x14ac:dyDescent="0.35">
      <c r="L7651" s="213"/>
    </row>
    <row r="7652" spans="12:12" x14ac:dyDescent="0.35">
      <c r="L7652" s="213"/>
    </row>
    <row r="7653" spans="12:12" x14ac:dyDescent="0.35">
      <c r="L7653" s="213"/>
    </row>
    <row r="7654" spans="12:12" x14ac:dyDescent="0.35">
      <c r="L7654" s="213"/>
    </row>
    <row r="7655" spans="12:12" x14ac:dyDescent="0.35">
      <c r="L7655" s="213"/>
    </row>
    <row r="7656" spans="12:12" x14ac:dyDescent="0.35">
      <c r="L7656" s="213"/>
    </row>
    <row r="7657" spans="12:12" x14ac:dyDescent="0.35">
      <c r="L7657" s="213"/>
    </row>
    <row r="7658" spans="12:12" x14ac:dyDescent="0.35">
      <c r="L7658" s="213"/>
    </row>
    <row r="7659" spans="12:12" x14ac:dyDescent="0.35">
      <c r="L7659" s="213"/>
    </row>
    <row r="7660" spans="12:12" x14ac:dyDescent="0.35">
      <c r="L7660" s="213"/>
    </row>
    <row r="7661" spans="12:12" x14ac:dyDescent="0.35">
      <c r="L7661" s="213"/>
    </row>
    <row r="7662" spans="12:12" x14ac:dyDescent="0.35">
      <c r="L7662" s="213"/>
    </row>
    <row r="7663" spans="12:12" x14ac:dyDescent="0.35">
      <c r="L7663" s="213"/>
    </row>
    <row r="7664" spans="12:12" x14ac:dyDescent="0.35">
      <c r="L7664" s="213"/>
    </row>
    <row r="7665" spans="12:12" x14ac:dyDescent="0.35">
      <c r="L7665" s="213"/>
    </row>
    <row r="7666" spans="12:12" x14ac:dyDescent="0.35">
      <c r="L7666" s="213"/>
    </row>
    <row r="7667" spans="12:12" x14ac:dyDescent="0.35">
      <c r="L7667" s="213"/>
    </row>
    <row r="7668" spans="12:12" x14ac:dyDescent="0.35">
      <c r="L7668" s="213"/>
    </row>
    <row r="7669" spans="12:12" x14ac:dyDescent="0.35">
      <c r="L7669" s="213"/>
    </row>
    <row r="7670" spans="12:12" x14ac:dyDescent="0.35">
      <c r="L7670" s="213"/>
    </row>
    <row r="7671" spans="12:12" x14ac:dyDescent="0.35">
      <c r="L7671" s="213"/>
    </row>
    <row r="7672" spans="12:12" x14ac:dyDescent="0.35">
      <c r="L7672" s="213"/>
    </row>
    <row r="7673" spans="12:12" x14ac:dyDescent="0.35">
      <c r="L7673" s="213"/>
    </row>
    <row r="7674" spans="12:12" x14ac:dyDescent="0.35">
      <c r="L7674" s="213"/>
    </row>
    <row r="7675" spans="12:12" x14ac:dyDescent="0.35">
      <c r="L7675" s="213"/>
    </row>
    <row r="7676" spans="12:12" x14ac:dyDescent="0.35">
      <c r="L7676" s="213"/>
    </row>
    <row r="7677" spans="12:12" x14ac:dyDescent="0.35">
      <c r="L7677" s="213"/>
    </row>
    <row r="7678" spans="12:12" x14ac:dyDescent="0.35">
      <c r="L7678" s="213"/>
    </row>
    <row r="7679" spans="12:12" x14ac:dyDescent="0.35">
      <c r="L7679" s="213"/>
    </row>
    <row r="7680" spans="12:12" x14ac:dyDescent="0.35">
      <c r="L7680" s="213"/>
    </row>
    <row r="7681" spans="12:12" x14ac:dyDescent="0.35">
      <c r="L7681" s="213"/>
    </row>
    <row r="7682" spans="12:12" x14ac:dyDescent="0.35">
      <c r="L7682" s="213"/>
    </row>
    <row r="7683" spans="12:12" x14ac:dyDescent="0.35">
      <c r="L7683" s="213"/>
    </row>
    <row r="7684" spans="12:12" x14ac:dyDescent="0.35">
      <c r="L7684" s="213"/>
    </row>
    <row r="7685" spans="12:12" x14ac:dyDescent="0.35">
      <c r="L7685" s="213"/>
    </row>
    <row r="7686" spans="12:12" x14ac:dyDescent="0.35">
      <c r="L7686" s="213"/>
    </row>
    <row r="7687" spans="12:12" x14ac:dyDescent="0.35">
      <c r="L7687" s="213"/>
    </row>
    <row r="7688" spans="12:12" x14ac:dyDescent="0.35">
      <c r="L7688" s="213"/>
    </row>
    <row r="7689" spans="12:12" x14ac:dyDescent="0.35">
      <c r="L7689" s="213"/>
    </row>
    <row r="7690" spans="12:12" x14ac:dyDescent="0.35">
      <c r="L7690" s="213"/>
    </row>
    <row r="7691" spans="12:12" x14ac:dyDescent="0.35">
      <c r="L7691" s="213"/>
    </row>
    <row r="7692" spans="12:12" x14ac:dyDescent="0.35">
      <c r="L7692" s="213"/>
    </row>
    <row r="7693" spans="12:12" x14ac:dyDescent="0.35">
      <c r="L7693" s="213"/>
    </row>
    <row r="7694" spans="12:12" x14ac:dyDescent="0.35">
      <c r="L7694" s="213"/>
    </row>
    <row r="7695" spans="12:12" x14ac:dyDescent="0.35">
      <c r="L7695" s="213"/>
    </row>
    <row r="7696" spans="12:12" x14ac:dyDescent="0.35">
      <c r="L7696" s="213"/>
    </row>
    <row r="7697" spans="12:12" x14ac:dyDescent="0.35">
      <c r="L7697" s="213"/>
    </row>
    <row r="7698" spans="12:12" x14ac:dyDescent="0.35">
      <c r="L7698" s="213"/>
    </row>
    <row r="7699" spans="12:12" x14ac:dyDescent="0.35">
      <c r="L7699" s="213"/>
    </row>
    <row r="7700" spans="12:12" x14ac:dyDescent="0.35">
      <c r="L7700" s="213"/>
    </row>
    <row r="7701" spans="12:12" x14ac:dyDescent="0.35">
      <c r="L7701" s="213"/>
    </row>
    <row r="7702" spans="12:12" x14ac:dyDescent="0.35">
      <c r="L7702" s="213"/>
    </row>
    <row r="7703" spans="12:12" x14ac:dyDescent="0.35">
      <c r="L7703" s="213"/>
    </row>
    <row r="7704" spans="12:12" x14ac:dyDescent="0.35">
      <c r="L7704" s="213"/>
    </row>
    <row r="7705" spans="12:12" x14ac:dyDescent="0.35">
      <c r="L7705" s="213"/>
    </row>
    <row r="7706" spans="12:12" x14ac:dyDescent="0.35">
      <c r="L7706" s="213"/>
    </row>
    <row r="7707" spans="12:12" x14ac:dyDescent="0.35">
      <c r="L7707" s="213"/>
    </row>
    <row r="7708" spans="12:12" x14ac:dyDescent="0.35">
      <c r="L7708" s="213"/>
    </row>
    <row r="7709" spans="12:12" x14ac:dyDescent="0.35">
      <c r="L7709" s="213"/>
    </row>
    <row r="7710" spans="12:12" x14ac:dyDescent="0.35">
      <c r="L7710" s="213"/>
    </row>
    <row r="7711" spans="12:12" x14ac:dyDescent="0.35">
      <c r="L7711" s="213"/>
    </row>
    <row r="7712" spans="12:12" x14ac:dyDescent="0.35">
      <c r="L7712" s="213"/>
    </row>
    <row r="7713" spans="12:12" x14ac:dyDescent="0.35">
      <c r="L7713" s="213"/>
    </row>
    <row r="7714" spans="12:12" x14ac:dyDescent="0.35">
      <c r="L7714" s="213"/>
    </row>
    <row r="7715" spans="12:12" x14ac:dyDescent="0.35">
      <c r="L7715" s="213"/>
    </row>
    <row r="7716" spans="12:12" x14ac:dyDescent="0.35">
      <c r="L7716" s="213"/>
    </row>
    <row r="7717" spans="12:12" x14ac:dyDescent="0.35">
      <c r="L7717" s="213"/>
    </row>
    <row r="7718" spans="12:12" x14ac:dyDescent="0.35">
      <c r="L7718" s="213"/>
    </row>
    <row r="7719" spans="12:12" x14ac:dyDescent="0.35">
      <c r="L7719" s="213"/>
    </row>
    <row r="7720" spans="12:12" x14ac:dyDescent="0.35">
      <c r="L7720" s="213"/>
    </row>
    <row r="7721" spans="12:12" x14ac:dyDescent="0.35">
      <c r="L7721" s="213"/>
    </row>
    <row r="7722" spans="12:12" x14ac:dyDescent="0.35">
      <c r="L7722" s="213"/>
    </row>
    <row r="7723" spans="12:12" x14ac:dyDescent="0.35">
      <c r="L7723" s="213"/>
    </row>
    <row r="7724" spans="12:12" x14ac:dyDescent="0.35">
      <c r="L7724" s="213"/>
    </row>
    <row r="7725" spans="12:12" x14ac:dyDescent="0.35">
      <c r="L7725" s="213"/>
    </row>
    <row r="7726" spans="12:12" x14ac:dyDescent="0.35">
      <c r="L7726" s="213"/>
    </row>
    <row r="7727" spans="12:12" x14ac:dyDescent="0.35">
      <c r="L7727" s="213"/>
    </row>
    <row r="7728" spans="12:12" x14ac:dyDescent="0.35">
      <c r="L7728" s="213"/>
    </row>
    <row r="7729" spans="12:12" x14ac:dyDescent="0.35">
      <c r="L7729" s="213"/>
    </row>
    <row r="7730" spans="12:12" x14ac:dyDescent="0.35">
      <c r="L7730" s="213"/>
    </row>
    <row r="7731" spans="12:12" x14ac:dyDescent="0.35">
      <c r="L7731" s="213"/>
    </row>
    <row r="7732" spans="12:12" x14ac:dyDescent="0.35">
      <c r="L7732" s="213"/>
    </row>
    <row r="7733" spans="12:12" x14ac:dyDescent="0.35">
      <c r="L7733" s="213"/>
    </row>
    <row r="7734" spans="12:12" x14ac:dyDescent="0.35">
      <c r="L7734" s="213"/>
    </row>
    <row r="7735" spans="12:12" x14ac:dyDescent="0.35">
      <c r="L7735" s="213"/>
    </row>
    <row r="7736" spans="12:12" x14ac:dyDescent="0.35">
      <c r="L7736" s="213"/>
    </row>
    <row r="7737" spans="12:12" x14ac:dyDescent="0.35">
      <c r="L7737" s="213"/>
    </row>
    <row r="7738" spans="12:12" x14ac:dyDescent="0.35">
      <c r="L7738" s="213"/>
    </row>
    <row r="7739" spans="12:12" x14ac:dyDescent="0.35">
      <c r="L7739" s="213"/>
    </row>
    <row r="7740" spans="12:12" x14ac:dyDescent="0.35">
      <c r="L7740" s="213"/>
    </row>
    <row r="7741" spans="12:12" x14ac:dyDescent="0.35">
      <c r="L7741" s="213"/>
    </row>
    <row r="7742" spans="12:12" x14ac:dyDescent="0.35">
      <c r="L7742" s="213"/>
    </row>
    <row r="7743" spans="12:12" x14ac:dyDescent="0.35">
      <c r="L7743" s="213"/>
    </row>
    <row r="7744" spans="12:12" x14ac:dyDescent="0.35">
      <c r="L7744" s="213"/>
    </row>
    <row r="7745" spans="12:12" x14ac:dyDescent="0.35">
      <c r="L7745" s="213"/>
    </row>
    <row r="7746" spans="12:12" x14ac:dyDescent="0.35">
      <c r="L7746" s="213"/>
    </row>
    <row r="7747" spans="12:12" x14ac:dyDescent="0.35">
      <c r="L7747" s="213"/>
    </row>
    <row r="7748" spans="12:12" x14ac:dyDescent="0.35">
      <c r="L7748" s="213"/>
    </row>
    <row r="7749" spans="12:12" x14ac:dyDescent="0.35">
      <c r="L7749" s="213"/>
    </row>
    <row r="7750" spans="12:12" x14ac:dyDescent="0.35">
      <c r="L7750" s="213"/>
    </row>
    <row r="7751" spans="12:12" x14ac:dyDescent="0.35">
      <c r="L7751" s="213"/>
    </row>
    <row r="7752" spans="12:12" x14ac:dyDescent="0.35">
      <c r="L7752" s="213"/>
    </row>
    <row r="7753" spans="12:12" x14ac:dyDescent="0.35">
      <c r="L7753" s="213"/>
    </row>
    <row r="7754" spans="12:12" x14ac:dyDescent="0.35">
      <c r="L7754" s="213"/>
    </row>
    <row r="7755" spans="12:12" x14ac:dyDescent="0.35">
      <c r="L7755" s="213"/>
    </row>
    <row r="7756" spans="12:12" x14ac:dyDescent="0.35">
      <c r="L7756" s="213"/>
    </row>
    <row r="7757" spans="12:12" x14ac:dyDescent="0.35">
      <c r="L7757" s="213"/>
    </row>
    <row r="7758" spans="12:12" x14ac:dyDescent="0.35">
      <c r="L7758" s="213"/>
    </row>
    <row r="7759" spans="12:12" x14ac:dyDescent="0.35">
      <c r="L7759" s="213"/>
    </row>
    <row r="7760" spans="12:12" x14ac:dyDescent="0.35">
      <c r="L7760" s="213"/>
    </row>
    <row r="7761" spans="12:12" x14ac:dyDescent="0.35">
      <c r="L7761" s="213"/>
    </row>
    <row r="7762" spans="12:12" x14ac:dyDescent="0.35">
      <c r="L7762" s="213"/>
    </row>
    <row r="7763" spans="12:12" x14ac:dyDescent="0.35">
      <c r="L7763" s="213"/>
    </row>
    <row r="7764" spans="12:12" x14ac:dyDescent="0.35">
      <c r="L7764" s="213"/>
    </row>
    <row r="7765" spans="12:12" x14ac:dyDescent="0.35">
      <c r="L7765" s="213"/>
    </row>
    <row r="7766" spans="12:12" x14ac:dyDescent="0.35">
      <c r="L7766" s="213"/>
    </row>
    <row r="7767" spans="12:12" x14ac:dyDescent="0.35">
      <c r="L7767" s="213"/>
    </row>
    <row r="7768" spans="12:12" x14ac:dyDescent="0.35">
      <c r="L7768" s="213"/>
    </row>
    <row r="7769" spans="12:12" x14ac:dyDescent="0.35">
      <c r="L7769" s="213"/>
    </row>
    <row r="7770" spans="12:12" x14ac:dyDescent="0.35">
      <c r="L7770" s="213"/>
    </row>
    <row r="7771" spans="12:12" x14ac:dyDescent="0.35">
      <c r="L7771" s="213"/>
    </row>
    <row r="7772" spans="12:12" x14ac:dyDescent="0.35">
      <c r="L7772" s="213"/>
    </row>
    <row r="7773" spans="12:12" x14ac:dyDescent="0.35">
      <c r="L7773" s="213"/>
    </row>
    <row r="7774" spans="12:12" x14ac:dyDescent="0.35">
      <c r="L7774" s="213"/>
    </row>
    <row r="7775" spans="12:12" x14ac:dyDescent="0.35">
      <c r="L7775" s="213"/>
    </row>
    <row r="7776" spans="12:12" x14ac:dyDescent="0.35">
      <c r="L7776" s="213"/>
    </row>
    <row r="7777" spans="12:12" x14ac:dyDescent="0.35">
      <c r="L7777" s="213"/>
    </row>
    <row r="7778" spans="12:12" x14ac:dyDescent="0.35">
      <c r="L7778" s="213"/>
    </row>
    <row r="7779" spans="12:12" x14ac:dyDescent="0.35">
      <c r="L7779" s="213"/>
    </row>
    <row r="7780" spans="12:12" x14ac:dyDescent="0.35">
      <c r="L7780" s="213"/>
    </row>
    <row r="7781" spans="12:12" x14ac:dyDescent="0.35">
      <c r="L7781" s="213"/>
    </row>
    <row r="7782" spans="12:12" x14ac:dyDescent="0.35">
      <c r="L7782" s="213"/>
    </row>
    <row r="7783" spans="12:12" x14ac:dyDescent="0.35">
      <c r="L7783" s="213"/>
    </row>
    <row r="7784" spans="12:12" x14ac:dyDescent="0.35">
      <c r="L7784" s="213"/>
    </row>
    <row r="7785" spans="12:12" x14ac:dyDescent="0.35">
      <c r="L7785" s="213"/>
    </row>
    <row r="7786" spans="12:12" x14ac:dyDescent="0.35">
      <c r="L7786" s="213"/>
    </row>
    <row r="7787" spans="12:12" x14ac:dyDescent="0.35">
      <c r="L7787" s="213"/>
    </row>
    <row r="7788" spans="12:12" x14ac:dyDescent="0.35">
      <c r="L7788" s="213"/>
    </row>
    <row r="7789" spans="12:12" x14ac:dyDescent="0.35">
      <c r="L7789" s="213"/>
    </row>
    <row r="7790" spans="12:12" x14ac:dyDescent="0.35">
      <c r="L7790" s="213"/>
    </row>
    <row r="7791" spans="12:12" x14ac:dyDescent="0.35">
      <c r="L7791" s="213"/>
    </row>
    <row r="7792" spans="12:12" x14ac:dyDescent="0.35">
      <c r="L7792" s="213"/>
    </row>
    <row r="7793" spans="12:12" x14ac:dyDescent="0.35">
      <c r="L7793" s="213"/>
    </row>
    <row r="7794" spans="12:12" x14ac:dyDescent="0.35">
      <c r="L7794" s="213"/>
    </row>
    <row r="7795" spans="12:12" x14ac:dyDescent="0.35">
      <c r="L7795" s="213"/>
    </row>
    <row r="7796" spans="12:12" x14ac:dyDescent="0.35">
      <c r="L7796" s="213"/>
    </row>
    <row r="7797" spans="12:12" x14ac:dyDescent="0.35">
      <c r="L7797" s="213"/>
    </row>
    <row r="7798" spans="12:12" x14ac:dyDescent="0.35">
      <c r="L7798" s="213"/>
    </row>
    <row r="7799" spans="12:12" x14ac:dyDescent="0.35">
      <c r="L7799" s="213"/>
    </row>
    <row r="7800" spans="12:12" x14ac:dyDescent="0.35">
      <c r="L7800" s="213"/>
    </row>
    <row r="7801" spans="12:12" x14ac:dyDescent="0.35">
      <c r="L7801" s="213"/>
    </row>
    <row r="7802" spans="12:12" x14ac:dyDescent="0.35">
      <c r="L7802" s="213"/>
    </row>
    <row r="7803" spans="12:12" x14ac:dyDescent="0.35">
      <c r="L7803" s="213"/>
    </row>
    <row r="7804" spans="12:12" x14ac:dyDescent="0.35">
      <c r="L7804" s="213"/>
    </row>
    <row r="7805" spans="12:12" x14ac:dyDescent="0.35">
      <c r="L7805" s="213"/>
    </row>
    <row r="7806" spans="12:12" x14ac:dyDescent="0.35">
      <c r="L7806" s="213"/>
    </row>
    <row r="7807" spans="12:12" x14ac:dyDescent="0.35">
      <c r="L7807" s="213"/>
    </row>
    <row r="7808" spans="12:12" x14ac:dyDescent="0.35">
      <c r="L7808" s="213"/>
    </row>
    <row r="7809" spans="12:12" x14ac:dyDescent="0.35">
      <c r="L7809" s="213"/>
    </row>
    <row r="7810" spans="12:12" x14ac:dyDescent="0.35">
      <c r="L7810" s="213"/>
    </row>
    <row r="7811" spans="12:12" x14ac:dyDescent="0.35">
      <c r="L7811" s="213"/>
    </row>
    <row r="7812" spans="12:12" x14ac:dyDescent="0.35">
      <c r="L7812" s="213"/>
    </row>
    <row r="7813" spans="12:12" x14ac:dyDescent="0.35">
      <c r="L7813" s="213"/>
    </row>
    <row r="7814" spans="12:12" x14ac:dyDescent="0.35">
      <c r="L7814" s="213"/>
    </row>
    <row r="7815" spans="12:12" x14ac:dyDescent="0.35">
      <c r="L7815" s="213"/>
    </row>
    <row r="7816" spans="12:12" x14ac:dyDescent="0.35">
      <c r="L7816" s="213"/>
    </row>
    <row r="7817" spans="12:12" x14ac:dyDescent="0.35">
      <c r="L7817" s="213"/>
    </row>
    <row r="7818" spans="12:12" x14ac:dyDescent="0.35">
      <c r="L7818" s="213"/>
    </row>
    <row r="7819" spans="12:12" x14ac:dyDescent="0.35">
      <c r="L7819" s="213"/>
    </row>
    <row r="7820" spans="12:12" x14ac:dyDescent="0.35">
      <c r="L7820" s="213"/>
    </row>
    <row r="7821" spans="12:12" x14ac:dyDescent="0.35">
      <c r="L7821" s="213"/>
    </row>
    <row r="7822" spans="12:12" x14ac:dyDescent="0.35">
      <c r="L7822" s="213"/>
    </row>
    <row r="7823" spans="12:12" x14ac:dyDescent="0.35">
      <c r="L7823" s="213"/>
    </row>
    <row r="7824" spans="12:12" x14ac:dyDescent="0.35">
      <c r="L7824" s="213"/>
    </row>
    <row r="7825" spans="12:12" x14ac:dyDescent="0.35">
      <c r="L7825" s="213"/>
    </row>
    <row r="7826" spans="12:12" x14ac:dyDescent="0.35">
      <c r="L7826" s="213"/>
    </row>
    <row r="7827" spans="12:12" x14ac:dyDescent="0.35">
      <c r="L7827" s="213"/>
    </row>
    <row r="7828" spans="12:12" x14ac:dyDescent="0.35">
      <c r="L7828" s="213"/>
    </row>
    <row r="7829" spans="12:12" x14ac:dyDescent="0.35">
      <c r="L7829" s="213"/>
    </row>
    <row r="7830" spans="12:12" x14ac:dyDescent="0.35">
      <c r="L7830" s="213"/>
    </row>
    <row r="7831" spans="12:12" x14ac:dyDescent="0.35">
      <c r="L7831" s="213"/>
    </row>
    <row r="7832" spans="12:12" x14ac:dyDescent="0.35">
      <c r="L7832" s="213"/>
    </row>
    <row r="7833" spans="12:12" x14ac:dyDescent="0.35">
      <c r="L7833" s="213"/>
    </row>
    <row r="7834" spans="12:12" x14ac:dyDescent="0.35">
      <c r="L7834" s="213"/>
    </row>
    <row r="7835" spans="12:12" x14ac:dyDescent="0.35">
      <c r="L7835" s="213"/>
    </row>
    <row r="7836" spans="12:12" x14ac:dyDescent="0.35">
      <c r="L7836" s="213"/>
    </row>
    <row r="7837" spans="12:12" x14ac:dyDescent="0.35">
      <c r="L7837" s="213"/>
    </row>
    <row r="7838" spans="12:12" x14ac:dyDescent="0.35">
      <c r="L7838" s="213"/>
    </row>
    <row r="7839" spans="12:12" x14ac:dyDescent="0.35">
      <c r="L7839" s="213"/>
    </row>
    <row r="7840" spans="12:12" x14ac:dyDescent="0.35">
      <c r="L7840" s="213"/>
    </row>
    <row r="7841" spans="12:12" x14ac:dyDescent="0.35">
      <c r="L7841" s="213"/>
    </row>
    <row r="7842" spans="12:12" x14ac:dyDescent="0.35">
      <c r="L7842" s="213"/>
    </row>
    <row r="7843" spans="12:12" x14ac:dyDescent="0.35">
      <c r="L7843" s="213"/>
    </row>
    <row r="7844" spans="12:12" x14ac:dyDescent="0.35">
      <c r="L7844" s="213"/>
    </row>
    <row r="7845" spans="12:12" x14ac:dyDescent="0.35">
      <c r="L7845" s="213"/>
    </row>
    <row r="7846" spans="12:12" x14ac:dyDescent="0.35">
      <c r="L7846" s="213"/>
    </row>
    <row r="7847" spans="12:12" x14ac:dyDescent="0.35">
      <c r="L7847" s="213"/>
    </row>
    <row r="7848" spans="12:12" x14ac:dyDescent="0.35">
      <c r="L7848" s="213"/>
    </row>
    <row r="7849" spans="12:12" x14ac:dyDescent="0.35">
      <c r="L7849" s="213"/>
    </row>
    <row r="7850" spans="12:12" x14ac:dyDescent="0.35">
      <c r="L7850" s="213"/>
    </row>
    <row r="7851" spans="12:12" x14ac:dyDescent="0.35">
      <c r="L7851" s="213"/>
    </row>
    <row r="7852" spans="12:12" x14ac:dyDescent="0.35">
      <c r="L7852" s="213"/>
    </row>
    <row r="7853" spans="12:12" x14ac:dyDescent="0.35">
      <c r="L7853" s="213"/>
    </row>
    <row r="7854" spans="12:12" x14ac:dyDescent="0.35">
      <c r="L7854" s="213"/>
    </row>
    <row r="7855" spans="12:12" x14ac:dyDescent="0.35">
      <c r="L7855" s="213"/>
    </row>
    <row r="7856" spans="12:12" x14ac:dyDescent="0.35">
      <c r="L7856" s="213"/>
    </row>
    <row r="7857" spans="12:12" x14ac:dyDescent="0.35">
      <c r="L7857" s="213"/>
    </row>
    <row r="7858" spans="12:12" x14ac:dyDescent="0.35">
      <c r="L7858" s="213"/>
    </row>
    <row r="7859" spans="12:12" x14ac:dyDescent="0.35">
      <c r="L7859" s="213"/>
    </row>
    <row r="7860" spans="12:12" x14ac:dyDescent="0.35">
      <c r="L7860" s="213"/>
    </row>
    <row r="7861" spans="12:12" x14ac:dyDescent="0.35">
      <c r="L7861" s="213"/>
    </row>
    <row r="7862" spans="12:12" x14ac:dyDescent="0.35">
      <c r="L7862" s="213"/>
    </row>
    <row r="7863" spans="12:12" x14ac:dyDescent="0.35">
      <c r="L7863" s="213"/>
    </row>
    <row r="7864" spans="12:12" x14ac:dyDescent="0.35">
      <c r="L7864" s="213"/>
    </row>
    <row r="7865" spans="12:12" x14ac:dyDescent="0.35">
      <c r="L7865" s="213"/>
    </row>
    <row r="7866" spans="12:12" x14ac:dyDescent="0.35">
      <c r="L7866" s="213"/>
    </row>
    <row r="7867" spans="12:12" x14ac:dyDescent="0.35">
      <c r="L7867" s="213"/>
    </row>
    <row r="7868" spans="12:12" x14ac:dyDescent="0.35">
      <c r="L7868" s="213"/>
    </row>
    <row r="7869" spans="12:12" x14ac:dyDescent="0.35">
      <c r="L7869" s="213"/>
    </row>
    <row r="7870" spans="12:12" x14ac:dyDescent="0.35">
      <c r="L7870" s="213"/>
    </row>
    <row r="7871" spans="12:12" x14ac:dyDescent="0.35">
      <c r="L7871" s="213"/>
    </row>
    <row r="7872" spans="12:12" x14ac:dyDescent="0.35">
      <c r="L7872" s="213"/>
    </row>
    <row r="7873" spans="12:12" x14ac:dyDescent="0.35">
      <c r="L7873" s="213"/>
    </row>
    <row r="7874" spans="12:12" x14ac:dyDescent="0.35">
      <c r="L7874" s="213"/>
    </row>
    <row r="7875" spans="12:12" x14ac:dyDescent="0.35">
      <c r="L7875" s="213"/>
    </row>
    <row r="7876" spans="12:12" x14ac:dyDescent="0.35">
      <c r="L7876" s="213"/>
    </row>
    <row r="7877" spans="12:12" x14ac:dyDescent="0.35">
      <c r="L7877" s="213"/>
    </row>
    <row r="7878" spans="12:12" x14ac:dyDescent="0.35">
      <c r="L7878" s="213"/>
    </row>
    <row r="7879" spans="12:12" x14ac:dyDescent="0.35">
      <c r="L7879" s="213"/>
    </row>
    <row r="7880" spans="12:12" x14ac:dyDescent="0.35">
      <c r="L7880" s="213"/>
    </row>
    <row r="7881" spans="12:12" x14ac:dyDescent="0.35">
      <c r="L7881" s="213"/>
    </row>
    <row r="7882" spans="12:12" x14ac:dyDescent="0.35">
      <c r="L7882" s="213"/>
    </row>
    <row r="7883" spans="12:12" x14ac:dyDescent="0.35">
      <c r="L7883" s="213"/>
    </row>
    <row r="7884" spans="12:12" x14ac:dyDescent="0.35">
      <c r="L7884" s="213"/>
    </row>
    <row r="7885" spans="12:12" x14ac:dyDescent="0.35">
      <c r="L7885" s="213"/>
    </row>
    <row r="7886" spans="12:12" x14ac:dyDescent="0.35">
      <c r="L7886" s="213"/>
    </row>
    <row r="7887" spans="12:12" x14ac:dyDescent="0.35">
      <c r="L7887" s="213"/>
    </row>
    <row r="7888" spans="12:12" x14ac:dyDescent="0.35">
      <c r="L7888" s="213"/>
    </row>
    <row r="7889" spans="12:12" x14ac:dyDescent="0.35">
      <c r="L7889" s="213"/>
    </row>
    <row r="7890" spans="12:12" x14ac:dyDescent="0.35">
      <c r="L7890" s="213"/>
    </row>
    <row r="7891" spans="12:12" x14ac:dyDescent="0.35">
      <c r="L7891" s="213"/>
    </row>
    <row r="7892" spans="12:12" x14ac:dyDescent="0.35">
      <c r="L7892" s="213"/>
    </row>
    <row r="7893" spans="12:12" x14ac:dyDescent="0.35">
      <c r="L7893" s="213"/>
    </row>
    <row r="7894" spans="12:12" x14ac:dyDescent="0.35">
      <c r="L7894" s="213"/>
    </row>
    <row r="7895" spans="12:12" x14ac:dyDescent="0.35">
      <c r="L7895" s="213"/>
    </row>
    <row r="7896" spans="12:12" x14ac:dyDescent="0.35">
      <c r="L7896" s="213"/>
    </row>
    <row r="7897" spans="12:12" x14ac:dyDescent="0.35">
      <c r="L7897" s="213"/>
    </row>
    <row r="7898" spans="12:12" x14ac:dyDescent="0.35">
      <c r="L7898" s="213"/>
    </row>
    <row r="7899" spans="12:12" x14ac:dyDescent="0.35">
      <c r="L7899" s="213"/>
    </row>
    <row r="7900" spans="12:12" x14ac:dyDescent="0.35">
      <c r="L7900" s="213"/>
    </row>
    <row r="7901" spans="12:12" x14ac:dyDescent="0.35">
      <c r="L7901" s="213"/>
    </row>
    <row r="7902" spans="12:12" x14ac:dyDescent="0.35">
      <c r="L7902" s="213"/>
    </row>
    <row r="7903" spans="12:12" x14ac:dyDescent="0.35">
      <c r="L7903" s="213"/>
    </row>
    <row r="7904" spans="12:12" x14ac:dyDescent="0.35">
      <c r="L7904" s="213"/>
    </row>
    <row r="7905" spans="12:12" x14ac:dyDescent="0.35">
      <c r="L7905" s="213"/>
    </row>
    <row r="7906" spans="12:12" x14ac:dyDescent="0.35">
      <c r="L7906" s="213"/>
    </row>
    <row r="7907" spans="12:12" x14ac:dyDescent="0.35">
      <c r="L7907" s="213"/>
    </row>
    <row r="7908" spans="12:12" x14ac:dyDescent="0.35">
      <c r="L7908" s="213"/>
    </row>
    <row r="7909" spans="12:12" x14ac:dyDescent="0.35">
      <c r="L7909" s="213"/>
    </row>
    <row r="7910" spans="12:12" x14ac:dyDescent="0.35">
      <c r="L7910" s="213"/>
    </row>
    <row r="7911" spans="12:12" x14ac:dyDescent="0.35">
      <c r="L7911" s="213"/>
    </row>
    <row r="7912" spans="12:12" x14ac:dyDescent="0.35">
      <c r="L7912" s="213"/>
    </row>
    <row r="7913" spans="12:12" x14ac:dyDescent="0.35">
      <c r="L7913" s="213"/>
    </row>
    <row r="7914" spans="12:12" x14ac:dyDescent="0.35">
      <c r="L7914" s="213"/>
    </row>
    <row r="7915" spans="12:12" x14ac:dyDescent="0.35">
      <c r="L7915" s="213"/>
    </row>
    <row r="7916" spans="12:12" x14ac:dyDescent="0.35">
      <c r="L7916" s="213"/>
    </row>
    <row r="7917" spans="12:12" x14ac:dyDescent="0.35">
      <c r="L7917" s="213"/>
    </row>
    <row r="7918" spans="12:12" x14ac:dyDescent="0.35">
      <c r="L7918" s="213"/>
    </row>
    <row r="7919" spans="12:12" x14ac:dyDescent="0.35">
      <c r="L7919" s="213"/>
    </row>
    <row r="7920" spans="12:12" x14ac:dyDescent="0.35">
      <c r="L7920" s="213"/>
    </row>
    <row r="7921" spans="12:12" x14ac:dyDescent="0.35">
      <c r="L7921" s="213"/>
    </row>
    <row r="7922" spans="12:12" x14ac:dyDescent="0.35">
      <c r="L7922" s="213"/>
    </row>
    <row r="7923" spans="12:12" x14ac:dyDescent="0.35">
      <c r="L7923" s="213"/>
    </row>
    <row r="7924" spans="12:12" x14ac:dyDescent="0.35">
      <c r="L7924" s="213"/>
    </row>
    <row r="7925" spans="12:12" x14ac:dyDescent="0.35">
      <c r="L7925" s="213"/>
    </row>
    <row r="7926" spans="12:12" x14ac:dyDescent="0.35">
      <c r="L7926" s="213"/>
    </row>
    <row r="7927" spans="12:12" x14ac:dyDescent="0.35">
      <c r="L7927" s="213"/>
    </row>
    <row r="7928" spans="12:12" x14ac:dyDescent="0.35">
      <c r="L7928" s="213"/>
    </row>
    <row r="7929" spans="12:12" x14ac:dyDescent="0.35">
      <c r="L7929" s="213"/>
    </row>
    <row r="7930" spans="12:12" x14ac:dyDescent="0.35">
      <c r="L7930" s="213"/>
    </row>
    <row r="7931" spans="12:12" x14ac:dyDescent="0.35">
      <c r="L7931" s="213"/>
    </row>
    <row r="7932" spans="12:12" x14ac:dyDescent="0.35">
      <c r="L7932" s="213"/>
    </row>
    <row r="7933" spans="12:12" x14ac:dyDescent="0.35">
      <c r="L7933" s="213"/>
    </row>
    <row r="7934" spans="12:12" x14ac:dyDescent="0.35">
      <c r="L7934" s="213"/>
    </row>
    <row r="7935" spans="12:12" x14ac:dyDescent="0.35">
      <c r="L7935" s="213"/>
    </row>
    <row r="7936" spans="12:12" x14ac:dyDescent="0.35">
      <c r="L7936" s="213"/>
    </row>
    <row r="7937" spans="12:12" x14ac:dyDescent="0.35">
      <c r="L7937" s="213"/>
    </row>
    <row r="7938" spans="12:12" x14ac:dyDescent="0.35">
      <c r="L7938" s="213"/>
    </row>
    <row r="7939" spans="12:12" x14ac:dyDescent="0.35">
      <c r="L7939" s="213"/>
    </row>
    <row r="7940" spans="12:12" x14ac:dyDescent="0.35">
      <c r="L7940" s="213"/>
    </row>
    <row r="7941" spans="12:12" x14ac:dyDescent="0.35">
      <c r="L7941" s="213"/>
    </row>
    <row r="7942" spans="12:12" x14ac:dyDescent="0.35">
      <c r="L7942" s="213"/>
    </row>
    <row r="7943" spans="12:12" x14ac:dyDescent="0.35">
      <c r="L7943" s="213"/>
    </row>
    <row r="7944" spans="12:12" x14ac:dyDescent="0.35">
      <c r="L7944" s="213"/>
    </row>
    <row r="7945" spans="12:12" x14ac:dyDescent="0.35">
      <c r="L7945" s="213"/>
    </row>
    <row r="7946" spans="12:12" x14ac:dyDescent="0.35">
      <c r="L7946" s="213"/>
    </row>
    <row r="7947" spans="12:12" x14ac:dyDescent="0.35">
      <c r="L7947" s="213"/>
    </row>
    <row r="7948" spans="12:12" x14ac:dyDescent="0.35">
      <c r="L7948" s="213"/>
    </row>
    <row r="7949" spans="12:12" x14ac:dyDescent="0.35">
      <c r="L7949" s="213"/>
    </row>
    <row r="7950" spans="12:12" x14ac:dyDescent="0.35">
      <c r="L7950" s="213"/>
    </row>
    <row r="7951" spans="12:12" x14ac:dyDescent="0.35">
      <c r="L7951" s="213"/>
    </row>
    <row r="7952" spans="12:12" x14ac:dyDescent="0.35">
      <c r="L7952" s="213"/>
    </row>
    <row r="7953" spans="12:12" x14ac:dyDescent="0.35">
      <c r="L7953" s="213"/>
    </row>
    <row r="7954" spans="12:12" x14ac:dyDescent="0.35">
      <c r="L7954" s="213"/>
    </row>
    <row r="7955" spans="12:12" x14ac:dyDescent="0.35">
      <c r="L7955" s="213"/>
    </row>
    <row r="7956" spans="12:12" x14ac:dyDescent="0.35">
      <c r="L7956" s="213"/>
    </row>
    <row r="7957" spans="12:12" x14ac:dyDescent="0.35">
      <c r="L7957" s="213"/>
    </row>
    <row r="7958" spans="12:12" x14ac:dyDescent="0.35">
      <c r="L7958" s="213"/>
    </row>
    <row r="7959" spans="12:12" x14ac:dyDescent="0.35">
      <c r="L7959" s="213"/>
    </row>
    <row r="7960" spans="12:12" x14ac:dyDescent="0.35">
      <c r="L7960" s="213"/>
    </row>
    <row r="7961" spans="12:12" x14ac:dyDescent="0.35">
      <c r="L7961" s="213"/>
    </row>
    <row r="7962" spans="12:12" x14ac:dyDescent="0.35">
      <c r="L7962" s="213"/>
    </row>
    <row r="7963" spans="12:12" x14ac:dyDescent="0.35">
      <c r="L7963" s="213"/>
    </row>
    <row r="7964" spans="12:12" x14ac:dyDescent="0.35">
      <c r="L7964" s="213"/>
    </row>
    <row r="7965" spans="12:12" x14ac:dyDescent="0.35">
      <c r="L7965" s="213"/>
    </row>
    <row r="7966" spans="12:12" x14ac:dyDescent="0.35">
      <c r="L7966" s="213"/>
    </row>
    <row r="7967" spans="12:12" x14ac:dyDescent="0.35">
      <c r="L7967" s="213"/>
    </row>
    <row r="7968" spans="12:12" x14ac:dyDescent="0.35">
      <c r="L7968" s="213"/>
    </row>
    <row r="7969" spans="12:12" x14ac:dyDescent="0.35">
      <c r="L7969" s="213"/>
    </row>
    <row r="7970" spans="12:12" x14ac:dyDescent="0.35">
      <c r="L7970" s="213"/>
    </row>
    <row r="7971" spans="12:12" x14ac:dyDescent="0.35">
      <c r="L7971" s="213"/>
    </row>
    <row r="7972" spans="12:12" x14ac:dyDescent="0.35">
      <c r="L7972" s="213"/>
    </row>
    <row r="7973" spans="12:12" x14ac:dyDescent="0.35">
      <c r="L7973" s="213"/>
    </row>
    <row r="7974" spans="12:12" x14ac:dyDescent="0.35">
      <c r="L7974" s="213"/>
    </row>
    <row r="7975" spans="12:12" x14ac:dyDescent="0.35">
      <c r="L7975" s="213"/>
    </row>
    <row r="7976" spans="12:12" x14ac:dyDescent="0.35">
      <c r="L7976" s="213"/>
    </row>
    <row r="7977" spans="12:12" x14ac:dyDescent="0.35">
      <c r="L7977" s="213"/>
    </row>
    <row r="7978" spans="12:12" x14ac:dyDescent="0.35">
      <c r="L7978" s="213"/>
    </row>
    <row r="7979" spans="12:12" x14ac:dyDescent="0.35">
      <c r="L7979" s="213"/>
    </row>
    <row r="7980" spans="12:12" x14ac:dyDescent="0.35">
      <c r="L7980" s="213"/>
    </row>
    <row r="7981" spans="12:12" x14ac:dyDescent="0.35">
      <c r="L7981" s="213"/>
    </row>
    <row r="7982" spans="12:12" x14ac:dyDescent="0.35">
      <c r="L7982" s="213"/>
    </row>
    <row r="7983" spans="12:12" x14ac:dyDescent="0.35">
      <c r="L7983" s="213"/>
    </row>
    <row r="7984" spans="12:12" x14ac:dyDescent="0.35">
      <c r="L7984" s="213"/>
    </row>
    <row r="7985" spans="12:12" x14ac:dyDescent="0.35">
      <c r="L7985" s="213"/>
    </row>
    <row r="7986" spans="12:12" x14ac:dyDescent="0.35">
      <c r="L7986" s="213"/>
    </row>
    <row r="7987" spans="12:12" x14ac:dyDescent="0.35">
      <c r="L7987" s="213"/>
    </row>
    <row r="7988" spans="12:12" x14ac:dyDescent="0.35">
      <c r="L7988" s="213"/>
    </row>
    <row r="7989" spans="12:12" x14ac:dyDescent="0.35">
      <c r="L7989" s="213"/>
    </row>
    <row r="7990" spans="12:12" x14ac:dyDescent="0.35">
      <c r="L7990" s="213"/>
    </row>
    <row r="7991" spans="12:12" x14ac:dyDescent="0.35">
      <c r="L7991" s="213"/>
    </row>
    <row r="7992" spans="12:12" x14ac:dyDescent="0.35">
      <c r="L7992" s="213"/>
    </row>
    <row r="7993" spans="12:12" x14ac:dyDescent="0.35">
      <c r="L7993" s="213"/>
    </row>
    <row r="7994" spans="12:12" x14ac:dyDescent="0.35">
      <c r="L7994" s="213"/>
    </row>
    <row r="7995" spans="12:12" x14ac:dyDescent="0.35">
      <c r="L7995" s="213"/>
    </row>
    <row r="7996" spans="12:12" x14ac:dyDescent="0.35">
      <c r="L7996" s="213"/>
    </row>
    <row r="7997" spans="12:12" x14ac:dyDescent="0.35">
      <c r="L7997" s="213"/>
    </row>
    <row r="7998" spans="12:12" x14ac:dyDescent="0.35">
      <c r="L7998" s="213"/>
    </row>
    <row r="7999" spans="12:12" x14ac:dyDescent="0.35">
      <c r="L7999" s="213"/>
    </row>
    <row r="8000" spans="12:12" x14ac:dyDescent="0.35">
      <c r="L8000" s="213"/>
    </row>
    <row r="8001" spans="12:12" x14ac:dyDescent="0.35">
      <c r="L8001" s="213"/>
    </row>
    <row r="8002" spans="12:12" x14ac:dyDescent="0.35">
      <c r="L8002" s="213"/>
    </row>
    <row r="8003" spans="12:12" x14ac:dyDescent="0.35">
      <c r="L8003" s="213"/>
    </row>
    <row r="8004" spans="12:12" x14ac:dyDescent="0.35">
      <c r="L8004" s="213"/>
    </row>
    <row r="8005" spans="12:12" x14ac:dyDescent="0.35">
      <c r="L8005" s="213"/>
    </row>
    <row r="8006" spans="12:12" x14ac:dyDescent="0.35">
      <c r="L8006" s="213"/>
    </row>
    <row r="8007" spans="12:12" x14ac:dyDescent="0.35">
      <c r="L8007" s="213"/>
    </row>
    <row r="8008" spans="12:12" x14ac:dyDescent="0.35">
      <c r="L8008" s="213"/>
    </row>
    <row r="8009" spans="12:12" x14ac:dyDescent="0.35">
      <c r="L8009" s="213"/>
    </row>
    <row r="8010" spans="12:12" x14ac:dyDescent="0.35">
      <c r="L8010" s="213"/>
    </row>
    <row r="8011" spans="12:12" x14ac:dyDescent="0.35">
      <c r="L8011" s="213"/>
    </row>
    <row r="8012" spans="12:12" x14ac:dyDescent="0.35">
      <c r="L8012" s="213"/>
    </row>
    <row r="8013" spans="12:12" x14ac:dyDescent="0.35">
      <c r="L8013" s="213"/>
    </row>
    <row r="8014" spans="12:12" x14ac:dyDescent="0.35">
      <c r="L8014" s="213"/>
    </row>
    <row r="8015" spans="12:12" x14ac:dyDescent="0.35">
      <c r="L8015" s="213"/>
    </row>
    <row r="8016" spans="12:12" x14ac:dyDescent="0.35">
      <c r="L8016" s="213"/>
    </row>
    <row r="8017" spans="12:12" x14ac:dyDescent="0.35">
      <c r="L8017" s="213"/>
    </row>
    <row r="8018" spans="12:12" x14ac:dyDescent="0.35">
      <c r="L8018" s="213"/>
    </row>
    <row r="8019" spans="12:12" x14ac:dyDescent="0.35">
      <c r="L8019" s="213"/>
    </row>
    <row r="8020" spans="12:12" x14ac:dyDescent="0.35">
      <c r="L8020" s="213"/>
    </row>
    <row r="8021" spans="12:12" x14ac:dyDescent="0.35">
      <c r="L8021" s="213"/>
    </row>
    <row r="8022" spans="12:12" x14ac:dyDescent="0.35">
      <c r="L8022" s="213"/>
    </row>
    <row r="8023" spans="12:12" x14ac:dyDescent="0.35">
      <c r="L8023" s="213"/>
    </row>
    <row r="8024" spans="12:12" x14ac:dyDescent="0.35">
      <c r="L8024" s="213"/>
    </row>
    <row r="8025" spans="12:12" x14ac:dyDescent="0.35">
      <c r="L8025" s="213"/>
    </row>
    <row r="8026" spans="12:12" x14ac:dyDescent="0.35">
      <c r="L8026" s="213"/>
    </row>
    <row r="8027" spans="12:12" x14ac:dyDescent="0.35">
      <c r="L8027" s="213"/>
    </row>
    <row r="8028" spans="12:12" x14ac:dyDescent="0.35">
      <c r="L8028" s="213"/>
    </row>
    <row r="8029" spans="12:12" x14ac:dyDescent="0.35">
      <c r="L8029" s="213"/>
    </row>
    <row r="8030" spans="12:12" x14ac:dyDescent="0.35">
      <c r="L8030" s="213"/>
    </row>
    <row r="8031" spans="12:12" x14ac:dyDescent="0.35">
      <c r="L8031" s="213"/>
    </row>
    <row r="8032" spans="12:12" x14ac:dyDescent="0.35">
      <c r="L8032" s="213"/>
    </row>
    <row r="8033" spans="12:12" x14ac:dyDescent="0.35">
      <c r="L8033" s="213"/>
    </row>
    <row r="8034" spans="12:12" x14ac:dyDescent="0.35">
      <c r="L8034" s="213"/>
    </row>
    <row r="8035" spans="12:12" x14ac:dyDescent="0.35">
      <c r="L8035" s="213"/>
    </row>
    <row r="8036" spans="12:12" x14ac:dyDescent="0.35">
      <c r="L8036" s="213"/>
    </row>
    <row r="8037" spans="12:12" x14ac:dyDescent="0.35">
      <c r="L8037" s="213"/>
    </row>
    <row r="8038" spans="12:12" x14ac:dyDescent="0.35">
      <c r="L8038" s="213"/>
    </row>
    <row r="8039" spans="12:12" x14ac:dyDescent="0.35">
      <c r="L8039" s="213"/>
    </row>
    <row r="8040" spans="12:12" x14ac:dyDescent="0.35">
      <c r="L8040" s="213"/>
    </row>
    <row r="8041" spans="12:12" x14ac:dyDescent="0.35">
      <c r="L8041" s="213"/>
    </row>
    <row r="8042" spans="12:12" x14ac:dyDescent="0.35">
      <c r="L8042" s="213"/>
    </row>
    <row r="8043" spans="12:12" x14ac:dyDescent="0.35">
      <c r="L8043" s="213"/>
    </row>
    <row r="8044" spans="12:12" x14ac:dyDescent="0.35">
      <c r="L8044" s="213"/>
    </row>
    <row r="8045" spans="12:12" x14ac:dyDescent="0.35">
      <c r="L8045" s="213"/>
    </row>
    <row r="8046" spans="12:12" x14ac:dyDescent="0.35">
      <c r="L8046" s="213"/>
    </row>
    <row r="8047" spans="12:12" x14ac:dyDescent="0.35">
      <c r="L8047" s="213"/>
    </row>
    <row r="8048" spans="12:12" x14ac:dyDescent="0.35">
      <c r="L8048" s="213"/>
    </row>
    <row r="8049" spans="12:12" x14ac:dyDescent="0.35">
      <c r="L8049" s="213"/>
    </row>
    <row r="8050" spans="12:12" x14ac:dyDescent="0.35">
      <c r="L8050" s="213"/>
    </row>
    <row r="8051" spans="12:12" x14ac:dyDescent="0.35">
      <c r="L8051" s="213"/>
    </row>
    <row r="8052" spans="12:12" x14ac:dyDescent="0.35">
      <c r="L8052" s="213"/>
    </row>
    <row r="8053" spans="12:12" x14ac:dyDescent="0.35">
      <c r="L8053" s="213"/>
    </row>
    <row r="8054" spans="12:12" x14ac:dyDescent="0.35">
      <c r="L8054" s="213"/>
    </row>
    <row r="8055" spans="12:12" x14ac:dyDescent="0.35">
      <c r="L8055" s="213"/>
    </row>
    <row r="8056" spans="12:12" x14ac:dyDescent="0.35">
      <c r="L8056" s="213"/>
    </row>
    <row r="8057" spans="12:12" x14ac:dyDescent="0.35">
      <c r="L8057" s="213"/>
    </row>
    <row r="8058" spans="12:12" x14ac:dyDescent="0.35">
      <c r="L8058" s="213"/>
    </row>
    <row r="8059" spans="12:12" x14ac:dyDescent="0.35">
      <c r="L8059" s="213"/>
    </row>
    <row r="8060" spans="12:12" x14ac:dyDescent="0.35">
      <c r="L8060" s="213"/>
    </row>
    <row r="8061" spans="12:12" x14ac:dyDescent="0.35">
      <c r="L8061" s="213"/>
    </row>
    <row r="8062" spans="12:12" x14ac:dyDescent="0.35">
      <c r="L8062" s="213"/>
    </row>
    <row r="8063" spans="12:12" x14ac:dyDescent="0.35">
      <c r="L8063" s="213"/>
    </row>
    <row r="8064" spans="12:12" x14ac:dyDescent="0.35">
      <c r="L8064" s="213"/>
    </row>
    <row r="8065" spans="12:12" x14ac:dyDescent="0.35">
      <c r="L8065" s="213"/>
    </row>
    <row r="8066" spans="12:12" x14ac:dyDescent="0.35">
      <c r="L8066" s="213"/>
    </row>
    <row r="8067" spans="12:12" x14ac:dyDescent="0.35">
      <c r="L8067" s="213"/>
    </row>
    <row r="8068" spans="12:12" x14ac:dyDescent="0.35">
      <c r="L8068" s="213"/>
    </row>
    <row r="8069" spans="12:12" x14ac:dyDescent="0.35">
      <c r="L8069" s="213"/>
    </row>
    <row r="8070" spans="12:12" x14ac:dyDescent="0.35">
      <c r="L8070" s="213"/>
    </row>
    <row r="8071" spans="12:12" x14ac:dyDescent="0.35">
      <c r="L8071" s="213"/>
    </row>
    <row r="8072" spans="12:12" x14ac:dyDescent="0.35">
      <c r="L8072" s="213"/>
    </row>
    <row r="8073" spans="12:12" x14ac:dyDescent="0.35">
      <c r="L8073" s="213"/>
    </row>
    <row r="8074" spans="12:12" x14ac:dyDescent="0.35">
      <c r="L8074" s="213"/>
    </row>
    <row r="8075" spans="12:12" x14ac:dyDescent="0.35">
      <c r="L8075" s="213"/>
    </row>
    <row r="8076" spans="12:12" x14ac:dyDescent="0.35">
      <c r="L8076" s="213"/>
    </row>
    <row r="8077" spans="12:12" x14ac:dyDescent="0.35">
      <c r="L8077" s="213"/>
    </row>
    <row r="8078" spans="12:12" x14ac:dyDescent="0.35">
      <c r="L8078" s="213"/>
    </row>
    <row r="8079" spans="12:12" x14ac:dyDescent="0.35">
      <c r="L8079" s="213"/>
    </row>
    <row r="8080" spans="12:12" x14ac:dyDescent="0.35">
      <c r="L8080" s="213"/>
    </row>
    <row r="8081" spans="12:12" x14ac:dyDescent="0.35">
      <c r="L8081" s="213"/>
    </row>
    <row r="8082" spans="12:12" x14ac:dyDescent="0.35">
      <c r="L8082" s="213"/>
    </row>
    <row r="8083" spans="12:12" x14ac:dyDescent="0.35">
      <c r="L8083" s="213"/>
    </row>
    <row r="8084" spans="12:12" x14ac:dyDescent="0.35">
      <c r="L8084" s="213"/>
    </row>
    <row r="8085" spans="12:12" x14ac:dyDescent="0.35">
      <c r="L8085" s="213"/>
    </row>
    <row r="8086" spans="12:12" x14ac:dyDescent="0.35">
      <c r="L8086" s="213"/>
    </row>
    <row r="8087" spans="12:12" x14ac:dyDescent="0.35">
      <c r="L8087" s="213"/>
    </row>
    <row r="8088" spans="12:12" x14ac:dyDescent="0.35">
      <c r="L8088" s="213"/>
    </row>
    <row r="8089" spans="12:12" x14ac:dyDescent="0.35">
      <c r="L8089" s="213"/>
    </row>
    <row r="8090" spans="12:12" x14ac:dyDescent="0.35">
      <c r="L8090" s="213"/>
    </row>
    <row r="8091" spans="12:12" x14ac:dyDescent="0.35">
      <c r="L8091" s="213"/>
    </row>
    <row r="8092" spans="12:12" x14ac:dyDescent="0.35">
      <c r="L8092" s="213"/>
    </row>
    <row r="8093" spans="12:12" x14ac:dyDescent="0.35">
      <c r="L8093" s="213"/>
    </row>
    <row r="8094" spans="12:12" x14ac:dyDescent="0.35">
      <c r="L8094" s="213"/>
    </row>
    <row r="8095" spans="12:12" x14ac:dyDescent="0.35">
      <c r="L8095" s="213"/>
    </row>
    <row r="8096" spans="12:12" x14ac:dyDescent="0.35">
      <c r="L8096" s="213"/>
    </row>
    <row r="8097" spans="12:12" x14ac:dyDescent="0.35">
      <c r="L8097" s="213"/>
    </row>
    <row r="8098" spans="12:12" x14ac:dyDescent="0.35">
      <c r="L8098" s="213"/>
    </row>
    <row r="8099" spans="12:12" x14ac:dyDescent="0.35">
      <c r="L8099" s="213"/>
    </row>
    <row r="8100" spans="12:12" x14ac:dyDescent="0.35">
      <c r="L8100" s="213"/>
    </row>
    <row r="8101" spans="12:12" x14ac:dyDescent="0.35">
      <c r="L8101" s="213"/>
    </row>
    <row r="8102" spans="12:12" x14ac:dyDescent="0.35">
      <c r="L8102" s="213"/>
    </row>
    <row r="8103" spans="12:12" x14ac:dyDescent="0.35">
      <c r="L8103" s="213"/>
    </row>
    <row r="8104" spans="12:12" x14ac:dyDescent="0.35">
      <c r="L8104" s="213"/>
    </row>
    <row r="8105" spans="12:12" x14ac:dyDescent="0.35">
      <c r="L8105" s="213"/>
    </row>
    <row r="8106" spans="12:12" x14ac:dyDescent="0.35">
      <c r="L8106" s="213"/>
    </row>
    <row r="8107" spans="12:12" x14ac:dyDescent="0.35">
      <c r="L8107" s="213"/>
    </row>
    <row r="8108" spans="12:12" x14ac:dyDescent="0.35">
      <c r="L8108" s="213"/>
    </row>
    <row r="8109" spans="12:12" x14ac:dyDescent="0.35">
      <c r="L8109" s="213"/>
    </row>
    <row r="8110" spans="12:12" x14ac:dyDescent="0.35">
      <c r="L8110" s="213"/>
    </row>
    <row r="8111" spans="12:12" x14ac:dyDescent="0.35">
      <c r="L8111" s="213"/>
    </row>
    <row r="8112" spans="12:12" x14ac:dyDescent="0.35">
      <c r="L8112" s="213"/>
    </row>
    <row r="8113" spans="12:12" x14ac:dyDescent="0.35">
      <c r="L8113" s="213"/>
    </row>
    <row r="8114" spans="12:12" x14ac:dyDescent="0.35">
      <c r="L8114" s="213"/>
    </row>
    <row r="8115" spans="12:12" x14ac:dyDescent="0.35">
      <c r="L8115" s="213"/>
    </row>
    <row r="8116" spans="12:12" x14ac:dyDescent="0.35">
      <c r="L8116" s="213"/>
    </row>
    <row r="8117" spans="12:12" x14ac:dyDescent="0.35">
      <c r="L8117" s="213"/>
    </row>
    <row r="8118" spans="12:12" x14ac:dyDescent="0.35">
      <c r="L8118" s="213"/>
    </row>
    <row r="8119" spans="12:12" x14ac:dyDescent="0.35">
      <c r="L8119" s="213"/>
    </row>
    <row r="8120" spans="12:12" x14ac:dyDescent="0.35">
      <c r="L8120" s="213"/>
    </row>
    <row r="8121" spans="12:12" x14ac:dyDescent="0.35">
      <c r="L8121" s="213"/>
    </row>
    <row r="8122" spans="12:12" x14ac:dyDescent="0.35">
      <c r="L8122" s="213"/>
    </row>
    <row r="8123" spans="12:12" x14ac:dyDescent="0.35">
      <c r="L8123" s="213"/>
    </row>
    <row r="8124" spans="12:12" x14ac:dyDescent="0.35">
      <c r="L8124" s="213"/>
    </row>
    <row r="8125" spans="12:12" x14ac:dyDescent="0.35">
      <c r="L8125" s="213"/>
    </row>
    <row r="8126" spans="12:12" x14ac:dyDescent="0.35">
      <c r="L8126" s="213"/>
    </row>
    <row r="8127" spans="12:12" x14ac:dyDescent="0.35">
      <c r="L8127" s="213"/>
    </row>
    <row r="8128" spans="12:12" x14ac:dyDescent="0.35">
      <c r="L8128" s="213"/>
    </row>
    <row r="8129" spans="12:12" x14ac:dyDescent="0.35">
      <c r="L8129" s="213"/>
    </row>
    <row r="8130" spans="12:12" x14ac:dyDescent="0.35">
      <c r="L8130" s="213"/>
    </row>
    <row r="8131" spans="12:12" x14ac:dyDescent="0.35">
      <c r="L8131" s="213"/>
    </row>
    <row r="8132" spans="12:12" x14ac:dyDescent="0.35">
      <c r="L8132" s="213"/>
    </row>
    <row r="8133" spans="12:12" x14ac:dyDescent="0.35">
      <c r="L8133" s="213"/>
    </row>
    <row r="8134" spans="12:12" x14ac:dyDescent="0.35">
      <c r="L8134" s="213"/>
    </row>
    <row r="8135" spans="12:12" x14ac:dyDescent="0.35">
      <c r="L8135" s="213"/>
    </row>
    <row r="8136" spans="12:12" x14ac:dyDescent="0.35">
      <c r="L8136" s="213"/>
    </row>
    <row r="8137" spans="12:12" x14ac:dyDescent="0.35">
      <c r="L8137" s="213"/>
    </row>
    <row r="8138" spans="12:12" x14ac:dyDescent="0.35">
      <c r="L8138" s="213"/>
    </row>
    <row r="8139" spans="12:12" x14ac:dyDescent="0.35">
      <c r="L8139" s="213"/>
    </row>
    <row r="8140" spans="12:12" x14ac:dyDescent="0.35">
      <c r="L8140" s="213"/>
    </row>
    <row r="8141" spans="12:12" x14ac:dyDescent="0.35">
      <c r="L8141" s="213"/>
    </row>
    <row r="8142" spans="12:12" x14ac:dyDescent="0.35">
      <c r="L8142" s="213"/>
    </row>
    <row r="8143" spans="12:12" x14ac:dyDescent="0.35">
      <c r="L8143" s="213"/>
    </row>
    <row r="8144" spans="12:12" x14ac:dyDescent="0.35">
      <c r="L8144" s="213"/>
    </row>
    <row r="8145" spans="12:12" x14ac:dyDescent="0.35">
      <c r="L8145" s="213"/>
    </row>
    <row r="8146" spans="12:12" x14ac:dyDescent="0.35">
      <c r="L8146" s="213"/>
    </row>
    <row r="8147" spans="12:12" x14ac:dyDescent="0.35">
      <c r="L8147" s="213"/>
    </row>
    <row r="8148" spans="12:12" x14ac:dyDescent="0.35">
      <c r="L8148" s="213"/>
    </row>
    <row r="8149" spans="12:12" x14ac:dyDescent="0.35">
      <c r="L8149" s="213"/>
    </row>
    <row r="8150" spans="12:12" x14ac:dyDescent="0.35">
      <c r="L8150" s="213"/>
    </row>
    <row r="8151" spans="12:12" x14ac:dyDescent="0.35">
      <c r="L8151" s="213"/>
    </row>
    <row r="8152" spans="12:12" x14ac:dyDescent="0.35">
      <c r="L8152" s="213"/>
    </row>
    <row r="8153" spans="12:12" x14ac:dyDescent="0.35">
      <c r="L8153" s="213"/>
    </row>
    <row r="8154" spans="12:12" x14ac:dyDescent="0.35">
      <c r="L8154" s="213"/>
    </row>
    <row r="8155" spans="12:12" x14ac:dyDescent="0.35">
      <c r="L8155" s="213"/>
    </row>
    <row r="8156" spans="12:12" x14ac:dyDescent="0.35">
      <c r="L8156" s="213"/>
    </row>
    <row r="8157" spans="12:12" x14ac:dyDescent="0.35">
      <c r="L8157" s="213"/>
    </row>
    <row r="8158" spans="12:12" x14ac:dyDescent="0.35">
      <c r="L8158" s="213"/>
    </row>
    <row r="8159" spans="12:12" x14ac:dyDescent="0.35">
      <c r="L8159" s="213"/>
    </row>
    <row r="8160" spans="12:12" x14ac:dyDescent="0.35">
      <c r="L8160" s="213"/>
    </row>
    <row r="8161" spans="12:12" x14ac:dyDescent="0.35">
      <c r="L8161" s="213"/>
    </row>
    <row r="8162" spans="12:12" x14ac:dyDescent="0.35">
      <c r="L8162" s="213"/>
    </row>
    <row r="8163" spans="12:12" x14ac:dyDescent="0.35">
      <c r="L8163" s="213"/>
    </row>
    <row r="8164" spans="12:12" x14ac:dyDescent="0.35">
      <c r="L8164" s="213"/>
    </row>
    <row r="8165" spans="12:12" x14ac:dyDescent="0.35">
      <c r="L8165" s="213"/>
    </row>
    <row r="8166" spans="12:12" x14ac:dyDescent="0.35">
      <c r="L8166" s="213"/>
    </row>
    <row r="8167" spans="12:12" x14ac:dyDescent="0.35">
      <c r="L8167" s="213"/>
    </row>
    <row r="8168" spans="12:12" x14ac:dyDescent="0.35">
      <c r="L8168" s="213"/>
    </row>
    <row r="8169" spans="12:12" x14ac:dyDescent="0.35">
      <c r="L8169" s="213"/>
    </row>
    <row r="8170" spans="12:12" x14ac:dyDescent="0.35">
      <c r="L8170" s="213"/>
    </row>
    <row r="8171" spans="12:12" x14ac:dyDescent="0.35">
      <c r="L8171" s="213"/>
    </row>
    <row r="8172" spans="12:12" x14ac:dyDescent="0.35">
      <c r="L8172" s="213"/>
    </row>
    <row r="8173" spans="12:12" x14ac:dyDescent="0.35">
      <c r="L8173" s="213"/>
    </row>
    <row r="8174" spans="12:12" x14ac:dyDescent="0.35">
      <c r="L8174" s="213"/>
    </row>
    <row r="8175" spans="12:12" x14ac:dyDescent="0.35">
      <c r="L8175" s="213"/>
    </row>
    <row r="8176" spans="12:12" x14ac:dyDescent="0.35">
      <c r="L8176" s="213"/>
    </row>
    <row r="8177" spans="12:12" x14ac:dyDescent="0.35">
      <c r="L8177" s="213"/>
    </row>
    <row r="8178" spans="12:12" x14ac:dyDescent="0.35">
      <c r="L8178" s="213"/>
    </row>
    <row r="8179" spans="12:12" x14ac:dyDescent="0.35">
      <c r="L8179" s="213"/>
    </row>
    <row r="8180" spans="12:12" x14ac:dyDescent="0.35">
      <c r="L8180" s="213"/>
    </row>
    <row r="8181" spans="12:12" x14ac:dyDescent="0.35">
      <c r="L8181" s="213"/>
    </row>
    <row r="8182" spans="12:12" x14ac:dyDescent="0.35">
      <c r="L8182" s="213"/>
    </row>
    <row r="8183" spans="12:12" x14ac:dyDescent="0.35">
      <c r="L8183" s="213"/>
    </row>
    <row r="8184" spans="12:12" x14ac:dyDescent="0.35">
      <c r="L8184" s="213"/>
    </row>
    <row r="8185" spans="12:12" x14ac:dyDescent="0.35">
      <c r="L8185" s="213"/>
    </row>
    <row r="8186" spans="12:12" x14ac:dyDescent="0.35">
      <c r="L8186" s="213"/>
    </row>
    <row r="8187" spans="12:12" x14ac:dyDescent="0.35">
      <c r="L8187" s="213"/>
    </row>
    <row r="8188" spans="12:12" x14ac:dyDescent="0.35">
      <c r="L8188" s="213"/>
    </row>
    <row r="8189" spans="12:12" x14ac:dyDescent="0.35">
      <c r="L8189" s="213"/>
    </row>
    <row r="8190" spans="12:12" x14ac:dyDescent="0.35">
      <c r="L8190" s="213"/>
    </row>
    <row r="8191" spans="12:12" x14ac:dyDescent="0.35">
      <c r="L8191" s="213"/>
    </row>
    <row r="8192" spans="12:12" x14ac:dyDescent="0.35">
      <c r="L8192" s="213"/>
    </row>
    <row r="8193" spans="12:12" x14ac:dyDescent="0.35">
      <c r="L8193" s="213"/>
    </row>
    <row r="8194" spans="12:12" x14ac:dyDescent="0.35">
      <c r="L8194" s="213"/>
    </row>
    <row r="8195" spans="12:12" x14ac:dyDescent="0.35">
      <c r="L8195" s="213"/>
    </row>
    <row r="8196" spans="12:12" x14ac:dyDescent="0.35">
      <c r="L8196" s="213"/>
    </row>
    <row r="8197" spans="12:12" x14ac:dyDescent="0.35">
      <c r="L8197" s="213"/>
    </row>
    <row r="8198" spans="12:12" x14ac:dyDescent="0.35">
      <c r="L8198" s="213"/>
    </row>
    <row r="8199" spans="12:12" x14ac:dyDescent="0.35">
      <c r="L8199" s="213"/>
    </row>
    <row r="8200" spans="12:12" x14ac:dyDescent="0.35">
      <c r="L8200" s="213"/>
    </row>
    <row r="8201" spans="12:12" x14ac:dyDescent="0.35">
      <c r="L8201" s="213"/>
    </row>
    <row r="8202" spans="12:12" x14ac:dyDescent="0.35">
      <c r="L8202" s="213"/>
    </row>
    <row r="8203" spans="12:12" x14ac:dyDescent="0.35">
      <c r="L8203" s="213"/>
    </row>
    <row r="8204" spans="12:12" x14ac:dyDescent="0.35">
      <c r="L8204" s="213"/>
    </row>
    <row r="8205" spans="12:12" x14ac:dyDescent="0.35">
      <c r="L8205" s="213"/>
    </row>
    <row r="8206" spans="12:12" x14ac:dyDescent="0.35">
      <c r="L8206" s="213"/>
    </row>
    <row r="8207" spans="12:12" x14ac:dyDescent="0.35">
      <c r="L8207" s="213"/>
    </row>
    <row r="8208" spans="12:12" x14ac:dyDescent="0.35">
      <c r="L8208" s="213"/>
    </row>
    <row r="8209" spans="12:12" x14ac:dyDescent="0.35">
      <c r="L8209" s="213"/>
    </row>
    <row r="8210" spans="12:12" x14ac:dyDescent="0.35">
      <c r="L8210" s="213"/>
    </row>
    <row r="8211" spans="12:12" x14ac:dyDescent="0.35">
      <c r="L8211" s="213"/>
    </row>
    <row r="8212" spans="12:12" x14ac:dyDescent="0.35">
      <c r="L8212" s="213"/>
    </row>
    <row r="8213" spans="12:12" x14ac:dyDescent="0.35">
      <c r="L8213" s="213"/>
    </row>
    <row r="8214" spans="12:12" x14ac:dyDescent="0.35">
      <c r="L8214" s="213"/>
    </row>
    <row r="8215" spans="12:12" x14ac:dyDescent="0.35">
      <c r="L8215" s="213"/>
    </row>
    <row r="8216" spans="12:12" x14ac:dyDescent="0.35">
      <c r="L8216" s="213"/>
    </row>
    <row r="8217" spans="12:12" x14ac:dyDescent="0.35">
      <c r="L8217" s="213"/>
    </row>
    <row r="8218" spans="12:12" x14ac:dyDescent="0.35">
      <c r="L8218" s="213"/>
    </row>
    <row r="8219" spans="12:12" x14ac:dyDescent="0.35">
      <c r="L8219" s="213"/>
    </row>
    <row r="8220" spans="12:12" x14ac:dyDescent="0.35">
      <c r="L8220" s="213"/>
    </row>
    <row r="8221" spans="12:12" x14ac:dyDescent="0.35">
      <c r="L8221" s="213"/>
    </row>
    <row r="8222" spans="12:12" x14ac:dyDescent="0.35">
      <c r="L8222" s="213"/>
    </row>
    <row r="8223" spans="12:12" x14ac:dyDescent="0.35">
      <c r="L8223" s="213"/>
    </row>
    <row r="8224" spans="12:12" x14ac:dyDescent="0.35">
      <c r="L8224" s="213"/>
    </row>
    <row r="8225" spans="12:12" x14ac:dyDescent="0.35">
      <c r="L8225" s="213"/>
    </row>
    <row r="8226" spans="12:12" x14ac:dyDescent="0.35">
      <c r="L8226" s="213"/>
    </row>
    <row r="8227" spans="12:12" x14ac:dyDescent="0.35">
      <c r="L8227" s="213"/>
    </row>
    <row r="8228" spans="12:12" x14ac:dyDescent="0.35">
      <c r="L8228" s="213"/>
    </row>
    <row r="8229" spans="12:12" x14ac:dyDescent="0.35">
      <c r="L8229" s="213"/>
    </row>
    <row r="8230" spans="12:12" x14ac:dyDescent="0.35">
      <c r="L8230" s="213"/>
    </row>
    <row r="8231" spans="12:12" x14ac:dyDescent="0.35">
      <c r="L8231" s="213"/>
    </row>
    <row r="8232" spans="12:12" x14ac:dyDescent="0.35">
      <c r="L8232" s="213"/>
    </row>
    <row r="8233" spans="12:12" x14ac:dyDescent="0.35">
      <c r="L8233" s="213"/>
    </row>
    <row r="8234" spans="12:12" x14ac:dyDescent="0.35">
      <c r="L8234" s="213"/>
    </row>
    <row r="8235" spans="12:12" x14ac:dyDescent="0.35">
      <c r="L8235" s="213"/>
    </row>
    <row r="8236" spans="12:12" x14ac:dyDescent="0.35">
      <c r="L8236" s="213"/>
    </row>
    <row r="8237" spans="12:12" x14ac:dyDescent="0.35">
      <c r="L8237" s="213"/>
    </row>
    <row r="8238" spans="12:12" x14ac:dyDescent="0.35">
      <c r="L8238" s="213"/>
    </row>
    <row r="8239" spans="12:12" x14ac:dyDescent="0.35">
      <c r="L8239" s="213"/>
    </row>
    <row r="8240" spans="12:12" x14ac:dyDescent="0.35">
      <c r="L8240" s="213"/>
    </row>
    <row r="8241" spans="12:12" x14ac:dyDescent="0.35">
      <c r="L8241" s="213"/>
    </row>
    <row r="8242" spans="12:12" x14ac:dyDescent="0.35">
      <c r="L8242" s="213"/>
    </row>
    <row r="8243" spans="12:12" x14ac:dyDescent="0.35">
      <c r="L8243" s="213"/>
    </row>
    <row r="8244" spans="12:12" x14ac:dyDescent="0.35">
      <c r="L8244" s="213"/>
    </row>
    <row r="8245" spans="12:12" x14ac:dyDescent="0.35">
      <c r="L8245" s="213"/>
    </row>
    <row r="8246" spans="12:12" x14ac:dyDescent="0.35">
      <c r="L8246" s="213"/>
    </row>
    <row r="8247" spans="12:12" x14ac:dyDescent="0.35">
      <c r="L8247" s="213"/>
    </row>
    <row r="8248" spans="12:12" x14ac:dyDescent="0.35">
      <c r="L8248" s="213"/>
    </row>
    <row r="8249" spans="12:12" x14ac:dyDescent="0.35">
      <c r="L8249" s="213"/>
    </row>
    <row r="8250" spans="12:12" x14ac:dyDescent="0.35">
      <c r="L8250" s="213"/>
    </row>
    <row r="8251" spans="12:12" x14ac:dyDescent="0.35">
      <c r="L8251" s="213"/>
    </row>
    <row r="8252" spans="12:12" x14ac:dyDescent="0.35">
      <c r="L8252" s="213"/>
    </row>
    <row r="8253" spans="12:12" x14ac:dyDescent="0.35">
      <c r="L8253" s="213"/>
    </row>
    <row r="8254" spans="12:12" x14ac:dyDescent="0.35">
      <c r="L8254" s="213"/>
    </row>
    <row r="8255" spans="12:12" x14ac:dyDescent="0.35">
      <c r="L8255" s="213"/>
    </row>
    <row r="8256" spans="12:12" x14ac:dyDescent="0.35">
      <c r="L8256" s="213"/>
    </row>
    <row r="8257" spans="12:12" x14ac:dyDescent="0.35">
      <c r="L8257" s="213"/>
    </row>
    <row r="8258" spans="12:12" x14ac:dyDescent="0.35">
      <c r="L8258" s="213"/>
    </row>
    <row r="8259" spans="12:12" x14ac:dyDescent="0.35">
      <c r="L8259" s="213"/>
    </row>
    <row r="8260" spans="12:12" x14ac:dyDescent="0.35">
      <c r="L8260" s="213"/>
    </row>
    <row r="8261" spans="12:12" x14ac:dyDescent="0.35">
      <c r="L8261" s="213"/>
    </row>
    <row r="8262" spans="12:12" x14ac:dyDescent="0.35">
      <c r="L8262" s="213"/>
    </row>
    <row r="8263" spans="12:12" x14ac:dyDescent="0.35">
      <c r="L8263" s="213"/>
    </row>
    <row r="8264" spans="12:12" x14ac:dyDescent="0.35">
      <c r="L8264" s="213"/>
    </row>
    <row r="8265" spans="12:12" x14ac:dyDescent="0.35">
      <c r="L8265" s="213"/>
    </row>
    <row r="8266" spans="12:12" x14ac:dyDescent="0.35">
      <c r="L8266" s="213"/>
    </row>
    <row r="8267" spans="12:12" x14ac:dyDescent="0.35">
      <c r="L8267" s="213"/>
    </row>
    <row r="8268" spans="12:12" x14ac:dyDescent="0.35">
      <c r="L8268" s="213"/>
    </row>
    <row r="8269" spans="12:12" x14ac:dyDescent="0.35">
      <c r="L8269" s="213"/>
    </row>
    <row r="8270" spans="12:12" x14ac:dyDescent="0.35">
      <c r="L8270" s="213"/>
    </row>
    <row r="8271" spans="12:12" x14ac:dyDescent="0.35">
      <c r="L8271" s="213"/>
    </row>
    <row r="8272" spans="12:12" x14ac:dyDescent="0.35">
      <c r="L8272" s="213"/>
    </row>
    <row r="8273" spans="12:12" x14ac:dyDescent="0.35">
      <c r="L8273" s="213"/>
    </row>
    <row r="8274" spans="12:12" x14ac:dyDescent="0.35">
      <c r="L8274" s="213"/>
    </row>
    <row r="8275" spans="12:12" x14ac:dyDescent="0.35">
      <c r="L8275" s="213"/>
    </row>
    <row r="8276" spans="12:12" x14ac:dyDescent="0.35">
      <c r="L8276" s="213"/>
    </row>
    <row r="8277" spans="12:12" x14ac:dyDescent="0.35">
      <c r="L8277" s="213"/>
    </row>
    <row r="8278" spans="12:12" x14ac:dyDescent="0.35">
      <c r="L8278" s="213"/>
    </row>
    <row r="8279" spans="12:12" x14ac:dyDescent="0.35">
      <c r="L8279" s="213"/>
    </row>
    <row r="8280" spans="12:12" x14ac:dyDescent="0.35">
      <c r="L8280" s="213"/>
    </row>
    <row r="8281" spans="12:12" x14ac:dyDescent="0.35">
      <c r="L8281" s="213"/>
    </row>
    <row r="8282" spans="12:12" x14ac:dyDescent="0.35">
      <c r="L8282" s="213"/>
    </row>
    <row r="8283" spans="12:12" x14ac:dyDescent="0.35">
      <c r="L8283" s="213"/>
    </row>
    <row r="8284" spans="12:12" x14ac:dyDescent="0.35">
      <c r="L8284" s="213"/>
    </row>
    <row r="8285" spans="12:12" x14ac:dyDescent="0.35">
      <c r="L8285" s="213"/>
    </row>
    <row r="8286" spans="12:12" x14ac:dyDescent="0.35">
      <c r="L8286" s="213"/>
    </row>
    <row r="8287" spans="12:12" x14ac:dyDescent="0.35">
      <c r="L8287" s="213"/>
    </row>
    <row r="8288" spans="12:12" x14ac:dyDescent="0.35">
      <c r="L8288" s="213"/>
    </row>
    <row r="8289" spans="12:12" x14ac:dyDescent="0.35">
      <c r="L8289" s="213"/>
    </row>
    <row r="8290" spans="12:12" x14ac:dyDescent="0.35">
      <c r="L8290" s="213"/>
    </row>
    <row r="8291" spans="12:12" x14ac:dyDescent="0.35">
      <c r="L8291" s="213"/>
    </row>
    <row r="8292" spans="12:12" x14ac:dyDescent="0.35">
      <c r="L8292" s="213"/>
    </row>
    <row r="8293" spans="12:12" x14ac:dyDescent="0.35">
      <c r="L8293" s="213"/>
    </row>
    <row r="8294" spans="12:12" x14ac:dyDescent="0.35">
      <c r="L8294" s="213"/>
    </row>
    <row r="8295" spans="12:12" x14ac:dyDescent="0.35">
      <c r="L8295" s="213"/>
    </row>
    <row r="8296" spans="12:12" x14ac:dyDescent="0.35">
      <c r="L8296" s="213"/>
    </row>
    <row r="8297" spans="12:12" x14ac:dyDescent="0.35">
      <c r="L8297" s="213"/>
    </row>
    <row r="8298" spans="12:12" x14ac:dyDescent="0.35">
      <c r="L8298" s="213"/>
    </row>
    <row r="8299" spans="12:12" x14ac:dyDescent="0.35">
      <c r="L8299" s="213"/>
    </row>
    <row r="8300" spans="12:12" x14ac:dyDescent="0.35">
      <c r="L8300" s="213"/>
    </row>
    <row r="8301" spans="12:12" x14ac:dyDescent="0.35">
      <c r="L8301" s="213"/>
    </row>
    <row r="8302" spans="12:12" x14ac:dyDescent="0.35">
      <c r="L8302" s="213"/>
    </row>
    <row r="8303" spans="12:12" x14ac:dyDescent="0.35">
      <c r="L8303" s="213"/>
    </row>
    <row r="8304" spans="12:12" x14ac:dyDescent="0.35">
      <c r="L8304" s="213"/>
    </row>
    <row r="8305" spans="12:12" x14ac:dyDescent="0.35">
      <c r="L8305" s="213"/>
    </row>
    <row r="8306" spans="12:12" x14ac:dyDescent="0.35">
      <c r="L8306" s="213"/>
    </row>
    <row r="8307" spans="12:12" x14ac:dyDescent="0.35">
      <c r="L8307" s="213"/>
    </row>
    <row r="8308" spans="12:12" x14ac:dyDescent="0.35">
      <c r="L8308" s="213"/>
    </row>
    <row r="8309" spans="12:12" x14ac:dyDescent="0.35">
      <c r="L8309" s="213"/>
    </row>
    <row r="8310" spans="12:12" x14ac:dyDescent="0.35">
      <c r="L8310" s="213"/>
    </row>
    <row r="8311" spans="12:12" x14ac:dyDescent="0.35">
      <c r="L8311" s="213"/>
    </row>
    <row r="8312" spans="12:12" x14ac:dyDescent="0.35">
      <c r="L8312" s="213"/>
    </row>
    <row r="8313" spans="12:12" x14ac:dyDescent="0.35">
      <c r="L8313" s="213"/>
    </row>
    <row r="8314" spans="12:12" x14ac:dyDescent="0.35">
      <c r="L8314" s="213"/>
    </row>
    <row r="8315" spans="12:12" x14ac:dyDescent="0.35">
      <c r="L8315" s="213"/>
    </row>
    <row r="8316" spans="12:12" x14ac:dyDescent="0.35">
      <c r="L8316" s="213"/>
    </row>
    <row r="8317" spans="12:12" x14ac:dyDescent="0.35">
      <c r="L8317" s="213"/>
    </row>
    <row r="8318" spans="12:12" x14ac:dyDescent="0.35">
      <c r="L8318" s="213"/>
    </row>
    <row r="8319" spans="12:12" x14ac:dyDescent="0.35">
      <c r="L8319" s="213"/>
    </row>
    <row r="8320" spans="12:12" x14ac:dyDescent="0.35">
      <c r="L8320" s="213"/>
    </row>
    <row r="8321" spans="12:12" x14ac:dyDescent="0.35">
      <c r="L8321" s="213"/>
    </row>
    <row r="8322" spans="12:12" x14ac:dyDescent="0.35">
      <c r="L8322" s="213"/>
    </row>
    <row r="8323" spans="12:12" x14ac:dyDescent="0.35">
      <c r="L8323" s="213"/>
    </row>
    <row r="8324" spans="12:12" x14ac:dyDescent="0.35">
      <c r="L8324" s="213"/>
    </row>
    <row r="8325" spans="12:12" x14ac:dyDescent="0.35">
      <c r="L8325" s="213"/>
    </row>
    <row r="8326" spans="12:12" x14ac:dyDescent="0.35">
      <c r="L8326" s="213"/>
    </row>
    <row r="8327" spans="12:12" x14ac:dyDescent="0.35">
      <c r="L8327" s="213"/>
    </row>
    <row r="8328" spans="12:12" x14ac:dyDescent="0.35">
      <c r="L8328" s="213"/>
    </row>
    <row r="8329" spans="12:12" x14ac:dyDescent="0.35">
      <c r="L8329" s="213"/>
    </row>
    <row r="8330" spans="12:12" x14ac:dyDescent="0.35">
      <c r="L8330" s="213"/>
    </row>
    <row r="8331" spans="12:12" x14ac:dyDescent="0.35">
      <c r="L8331" s="213"/>
    </row>
    <row r="8332" spans="12:12" x14ac:dyDescent="0.35">
      <c r="L8332" s="213"/>
    </row>
    <row r="8333" spans="12:12" x14ac:dyDescent="0.35">
      <c r="L8333" s="213"/>
    </row>
    <row r="8334" spans="12:12" x14ac:dyDescent="0.35">
      <c r="L8334" s="213"/>
    </row>
    <row r="8335" spans="12:12" x14ac:dyDescent="0.35">
      <c r="L8335" s="213"/>
    </row>
    <row r="8336" spans="12:12" x14ac:dyDescent="0.35">
      <c r="L8336" s="213"/>
    </row>
    <row r="8337" spans="12:12" x14ac:dyDescent="0.35">
      <c r="L8337" s="213"/>
    </row>
    <row r="8338" spans="12:12" x14ac:dyDescent="0.35">
      <c r="L8338" s="213"/>
    </row>
    <row r="8339" spans="12:12" x14ac:dyDescent="0.35">
      <c r="L8339" s="213"/>
    </row>
    <row r="8340" spans="12:12" x14ac:dyDescent="0.35">
      <c r="L8340" s="213"/>
    </row>
    <row r="8341" spans="12:12" x14ac:dyDescent="0.35">
      <c r="L8341" s="213"/>
    </row>
    <row r="8342" spans="12:12" x14ac:dyDescent="0.35">
      <c r="L8342" s="213"/>
    </row>
    <row r="8343" spans="12:12" x14ac:dyDescent="0.35">
      <c r="L8343" s="213"/>
    </row>
    <row r="8344" spans="12:12" x14ac:dyDescent="0.35">
      <c r="L8344" s="213"/>
    </row>
    <row r="8345" spans="12:12" x14ac:dyDescent="0.35">
      <c r="L8345" s="213"/>
    </row>
    <row r="8346" spans="12:12" x14ac:dyDescent="0.35">
      <c r="L8346" s="213"/>
    </row>
    <row r="8347" spans="12:12" x14ac:dyDescent="0.35">
      <c r="L8347" s="213"/>
    </row>
    <row r="8348" spans="12:12" x14ac:dyDescent="0.35">
      <c r="L8348" s="213"/>
    </row>
    <row r="8349" spans="12:12" x14ac:dyDescent="0.35">
      <c r="L8349" s="213"/>
    </row>
    <row r="8350" spans="12:12" x14ac:dyDescent="0.35">
      <c r="L8350" s="213"/>
    </row>
    <row r="8351" spans="12:12" x14ac:dyDescent="0.35">
      <c r="L8351" s="213"/>
    </row>
    <row r="8352" spans="12:12" x14ac:dyDescent="0.35">
      <c r="L8352" s="213"/>
    </row>
    <row r="8353" spans="12:12" x14ac:dyDescent="0.35">
      <c r="L8353" s="213"/>
    </row>
    <row r="8354" spans="12:12" x14ac:dyDescent="0.35">
      <c r="L8354" s="213"/>
    </row>
    <row r="8355" spans="12:12" x14ac:dyDescent="0.35">
      <c r="L8355" s="213"/>
    </row>
    <row r="8356" spans="12:12" x14ac:dyDescent="0.35">
      <c r="L8356" s="213"/>
    </row>
    <row r="8357" spans="12:12" x14ac:dyDescent="0.35">
      <c r="L8357" s="213"/>
    </row>
    <row r="8358" spans="12:12" x14ac:dyDescent="0.35">
      <c r="L8358" s="213"/>
    </row>
    <row r="8359" spans="12:12" x14ac:dyDescent="0.35">
      <c r="L8359" s="213"/>
    </row>
    <row r="8360" spans="12:12" x14ac:dyDescent="0.35">
      <c r="L8360" s="213"/>
    </row>
    <row r="8361" spans="12:12" x14ac:dyDescent="0.35">
      <c r="L8361" s="213"/>
    </row>
    <row r="8362" spans="12:12" x14ac:dyDescent="0.35">
      <c r="L8362" s="213"/>
    </row>
    <row r="8363" spans="12:12" x14ac:dyDescent="0.35">
      <c r="L8363" s="213"/>
    </row>
    <row r="8364" spans="12:12" x14ac:dyDescent="0.35">
      <c r="L8364" s="213"/>
    </row>
    <row r="8365" spans="12:12" x14ac:dyDescent="0.35">
      <c r="L8365" s="213"/>
    </row>
    <row r="8366" spans="12:12" x14ac:dyDescent="0.35">
      <c r="L8366" s="213"/>
    </row>
    <row r="8367" spans="12:12" x14ac:dyDescent="0.35">
      <c r="L8367" s="213"/>
    </row>
    <row r="8368" spans="12:12" x14ac:dyDescent="0.35">
      <c r="L8368" s="213"/>
    </row>
    <row r="8369" spans="12:12" x14ac:dyDescent="0.35">
      <c r="L8369" s="213"/>
    </row>
    <row r="8370" spans="12:12" x14ac:dyDescent="0.35">
      <c r="L8370" s="213"/>
    </row>
    <row r="8371" spans="12:12" x14ac:dyDescent="0.35">
      <c r="L8371" s="213"/>
    </row>
    <row r="8372" spans="12:12" x14ac:dyDescent="0.35">
      <c r="L8372" s="213"/>
    </row>
    <row r="8373" spans="12:12" x14ac:dyDescent="0.35">
      <c r="L8373" s="213"/>
    </row>
    <row r="8374" spans="12:12" x14ac:dyDescent="0.35">
      <c r="L8374" s="213"/>
    </row>
    <row r="8375" spans="12:12" x14ac:dyDescent="0.35">
      <c r="L8375" s="213"/>
    </row>
    <row r="8376" spans="12:12" x14ac:dyDescent="0.35">
      <c r="L8376" s="213"/>
    </row>
    <row r="8377" spans="12:12" x14ac:dyDescent="0.35">
      <c r="L8377" s="213"/>
    </row>
    <row r="8378" spans="12:12" x14ac:dyDescent="0.35">
      <c r="L8378" s="213"/>
    </row>
    <row r="8379" spans="12:12" x14ac:dyDescent="0.35">
      <c r="L8379" s="213"/>
    </row>
    <row r="8380" spans="12:12" x14ac:dyDescent="0.35">
      <c r="L8380" s="213"/>
    </row>
    <row r="8381" spans="12:12" x14ac:dyDescent="0.35">
      <c r="L8381" s="213"/>
    </row>
    <row r="8382" spans="12:12" x14ac:dyDescent="0.35">
      <c r="L8382" s="213"/>
    </row>
    <row r="8383" spans="12:12" x14ac:dyDescent="0.35">
      <c r="L8383" s="213"/>
    </row>
    <row r="8384" spans="12:12" x14ac:dyDescent="0.35">
      <c r="L8384" s="213"/>
    </row>
    <row r="8385" spans="12:12" x14ac:dyDescent="0.35">
      <c r="L8385" s="213"/>
    </row>
    <row r="8386" spans="12:12" x14ac:dyDescent="0.35">
      <c r="L8386" s="213"/>
    </row>
    <row r="8387" spans="12:12" x14ac:dyDescent="0.35">
      <c r="L8387" s="213"/>
    </row>
    <row r="8388" spans="12:12" x14ac:dyDescent="0.35">
      <c r="L8388" s="213"/>
    </row>
    <row r="8389" spans="12:12" x14ac:dyDescent="0.35">
      <c r="L8389" s="213"/>
    </row>
    <row r="8390" spans="12:12" x14ac:dyDescent="0.35">
      <c r="L8390" s="213"/>
    </row>
    <row r="8391" spans="12:12" x14ac:dyDescent="0.35">
      <c r="L8391" s="213"/>
    </row>
    <row r="8392" spans="12:12" x14ac:dyDescent="0.35">
      <c r="L8392" s="213"/>
    </row>
    <row r="8393" spans="12:12" x14ac:dyDescent="0.35">
      <c r="L8393" s="213"/>
    </row>
    <row r="8394" spans="12:12" x14ac:dyDescent="0.35">
      <c r="L8394" s="213"/>
    </row>
    <row r="8395" spans="12:12" x14ac:dyDescent="0.35">
      <c r="L8395" s="213"/>
    </row>
    <row r="8396" spans="12:12" x14ac:dyDescent="0.35">
      <c r="L8396" s="213"/>
    </row>
    <row r="8397" spans="12:12" x14ac:dyDescent="0.35">
      <c r="L8397" s="213"/>
    </row>
    <row r="8398" spans="12:12" x14ac:dyDescent="0.35">
      <c r="L8398" s="213"/>
    </row>
    <row r="8399" spans="12:12" x14ac:dyDescent="0.35">
      <c r="L8399" s="213"/>
    </row>
    <row r="8400" spans="12:12" x14ac:dyDescent="0.35">
      <c r="L8400" s="213"/>
    </row>
    <row r="8401" spans="12:12" x14ac:dyDescent="0.35">
      <c r="L8401" s="213"/>
    </row>
    <row r="8402" spans="12:12" x14ac:dyDescent="0.35">
      <c r="L8402" s="213"/>
    </row>
    <row r="8403" spans="12:12" x14ac:dyDescent="0.35">
      <c r="L8403" s="213"/>
    </row>
    <row r="8404" spans="12:12" x14ac:dyDescent="0.35">
      <c r="L8404" s="213"/>
    </row>
    <row r="8405" spans="12:12" x14ac:dyDescent="0.35">
      <c r="L8405" s="213"/>
    </row>
    <row r="8406" spans="12:12" x14ac:dyDescent="0.35">
      <c r="L8406" s="213"/>
    </row>
    <row r="8407" spans="12:12" x14ac:dyDescent="0.35">
      <c r="L8407" s="213"/>
    </row>
    <row r="8408" spans="12:12" x14ac:dyDescent="0.35">
      <c r="L8408" s="213"/>
    </row>
    <row r="8409" spans="12:12" x14ac:dyDescent="0.35">
      <c r="L8409" s="213"/>
    </row>
    <row r="8410" spans="12:12" x14ac:dyDescent="0.35">
      <c r="L8410" s="213"/>
    </row>
    <row r="8411" spans="12:12" x14ac:dyDescent="0.35">
      <c r="L8411" s="213"/>
    </row>
    <row r="8412" spans="12:12" x14ac:dyDescent="0.35">
      <c r="L8412" s="213"/>
    </row>
    <row r="8413" spans="12:12" x14ac:dyDescent="0.35">
      <c r="L8413" s="213"/>
    </row>
    <row r="8414" spans="12:12" x14ac:dyDescent="0.35">
      <c r="L8414" s="213"/>
    </row>
    <row r="8415" spans="12:12" x14ac:dyDescent="0.35">
      <c r="L8415" s="213"/>
    </row>
    <row r="8416" spans="12:12" x14ac:dyDescent="0.35">
      <c r="L8416" s="213"/>
    </row>
    <row r="8417" spans="12:12" x14ac:dyDescent="0.35">
      <c r="L8417" s="213"/>
    </row>
    <row r="8418" spans="12:12" x14ac:dyDescent="0.35">
      <c r="L8418" s="213"/>
    </row>
    <row r="8419" spans="12:12" x14ac:dyDescent="0.35">
      <c r="L8419" s="213"/>
    </row>
    <row r="8420" spans="12:12" x14ac:dyDescent="0.35">
      <c r="L8420" s="213"/>
    </row>
    <row r="8421" spans="12:12" x14ac:dyDescent="0.35">
      <c r="L8421" s="213"/>
    </row>
    <row r="8422" spans="12:12" x14ac:dyDescent="0.35">
      <c r="L8422" s="213"/>
    </row>
    <row r="8423" spans="12:12" x14ac:dyDescent="0.35">
      <c r="L8423" s="213"/>
    </row>
    <row r="8424" spans="12:12" x14ac:dyDescent="0.35">
      <c r="L8424" s="213"/>
    </row>
    <row r="8425" spans="12:12" x14ac:dyDescent="0.35">
      <c r="L8425" s="213"/>
    </row>
    <row r="8426" spans="12:12" x14ac:dyDescent="0.35">
      <c r="L8426" s="213"/>
    </row>
    <row r="8427" spans="12:12" x14ac:dyDescent="0.35">
      <c r="L8427" s="213"/>
    </row>
    <row r="8428" spans="12:12" x14ac:dyDescent="0.35">
      <c r="L8428" s="213"/>
    </row>
    <row r="8429" spans="12:12" x14ac:dyDescent="0.35">
      <c r="L8429" s="213"/>
    </row>
    <row r="8430" spans="12:12" x14ac:dyDescent="0.35">
      <c r="L8430" s="213"/>
    </row>
    <row r="8431" spans="12:12" x14ac:dyDescent="0.35">
      <c r="L8431" s="213"/>
    </row>
    <row r="8432" spans="12:12" x14ac:dyDescent="0.35">
      <c r="L8432" s="213"/>
    </row>
    <row r="8433" spans="12:12" x14ac:dyDescent="0.35">
      <c r="L8433" s="213"/>
    </row>
    <row r="8434" spans="12:12" x14ac:dyDescent="0.35">
      <c r="L8434" s="213"/>
    </row>
    <row r="8435" spans="12:12" x14ac:dyDescent="0.35">
      <c r="L8435" s="213"/>
    </row>
    <row r="8436" spans="12:12" x14ac:dyDescent="0.35">
      <c r="L8436" s="213"/>
    </row>
    <row r="8437" spans="12:12" x14ac:dyDescent="0.35">
      <c r="L8437" s="213"/>
    </row>
    <row r="8438" spans="12:12" x14ac:dyDescent="0.35">
      <c r="L8438" s="213"/>
    </row>
    <row r="8439" spans="12:12" x14ac:dyDescent="0.35">
      <c r="L8439" s="213"/>
    </row>
    <row r="8440" spans="12:12" x14ac:dyDescent="0.35">
      <c r="L8440" s="213"/>
    </row>
    <row r="8441" spans="12:12" x14ac:dyDescent="0.35">
      <c r="L8441" s="213"/>
    </row>
    <row r="8442" spans="12:12" x14ac:dyDescent="0.35">
      <c r="L8442" s="213"/>
    </row>
    <row r="8443" spans="12:12" x14ac:dyDescent="0.35">
      <c r="L8443" s="213"/>
    </row>
    <row r="8444" spans="12:12" x14ac:dyDescent="0.35">
      <c r="L8444" s="213"/>
    </row>
    <row r="8445" spans="12:12" x14ac:dyDescent="0.35">
      <c r="L8445" s="213"/>
    </row>
    <row r="8446" spans="12:12" x14ac:dyDescent="0.35">
      <c r="L8446" s="213"/>
    </row>
    <row r="8447" spans="12:12" x14ac:dyDescent="0.35">
      <c r="L8447" s="213"/>
    </row>
    <row r="8448" spans="12:12" x14ac:dyDescent="0.35">
      <c r="L8448" s="213"/>
    </row>
    <row r="8449" spans="12:12" x14ac:dyDescent="0.35">
      <c r="L8449" s="213"/>
    </row>
    <row r="8450" spans="12:12" x14ac:dyDescent="0.35">
      <c r="L8450" s="213"/>
    </row>
    <row r="8451" spans="12:12" x14ac:dyDescent="0.35">
      <c r="L8451" s="213"/>
    </row>
    <row r="8452" spans="12:12" x14ac:dyDescent="0.35">
      <c r="L8452" s="213"/>
    </row>
    <row r="8453" spans="12:12" x14ac:dyDescent="0.35">
      <c r="L8453" s="213"/>
    </row>
    <row r="8454" spans="12:12" x14ac:dyDescent="0.35">
      <c r="L8454" s="213"/>
    </row>
    <row r="8455" spans="12:12" x14ac:dyDescent="0.35">
      <c r="L8455" s="213"/>
    </row>
    <row r="8456" spans="12:12" x14ac:dyDescent="0.35">
      <c r="L8456" s="213"/>
    </row>
    <row r="8457" spans="12:12" x14ac:dyDescent="0.35">
      <c r="L8457" s="213"/>
    </row>
    <row r="8458" spans="12:12" x14ac:dyDescent="0.35">
      <c r="L8458" s="213"/>
    </row>
    <row r="8459" spans="12:12" x14ac:dyDescent="0.35">
      <c r="L8459" s="213"/>
    </row>
    <row r="8460" spans="12:12" x14ac:dyDescent="0.35">
      <c r="L8460" s="213"/>
    </row>
    <row r="8461" spans="12:12" x14ac:dyDescent="0.35">
      <c r="L8461" s="213"/>
    </row>
    <row r="8462" spans="12:12" x14ac:dyDescent="0.35">
      <c r="L8462" s="213"/>
    </row>
    <row r="8463" spans="12:12" x14ac:dyDescent="0.35">
      <c r="L8463" s="213"/>
    </row>
    <row r="8464" spans="12:12" x14ac:dyDescent="0.35">
      <c r="L8464" s="213"/>
    </row>
    <row r="8465" spans="12:12" x14ac:dyDescent="0.35">
      <c r="L8465" s="213"/>
    </row>
    <row r="8466" spans="12:12" x14ac:dyDescent="0.35">
      <c r="L8466" s="213"/>
    </row>
    <row r="8467" spans="12:12" x14ac:dyDescent="0.35">
      <c r="L8467" s="213"/>
    </row>
    <row r="8468" spans="12:12" x14ac:dyDescent="0.35">
      <c r="L8468" s="213"/>
    </row>
    <row r="8469" spans="12:12" x14ac:dyDescent="0.35">
      <c r="L8469" s="213"/>
    </row>
    <row r="8470" spans="12:12" x14ac:dyDescent="0.35">
      <c r="L8470" s="213"/>
    </row>
    <row r="8471" spans="12:12" x14ac:dyDescent="0.35">
      <c r="L8471" s="213"/>
    </row>
    <row r="8472" spans="12:12" x14ac:dyDescent="0.35">
      <c r="L8472" s="213"/>
    </row>
    <row r="8473" spans="12:12" x14ac:dyDescent="0.35">
      <c r="L8473" s="213"/>
    </row>
    <row r="8474" spans="12:12" x14ac:dyDescent="0.35">
      <c r="L8474" s="213"/>
    </row>
    <row r="8475" spans="12:12" x14ac:dyDescent="0.35">
      <c r="L8475" s="213"/>
    </row>
    <row r="8476" spans="12:12" x14ac:dyDescent="0.35">
      <c r="L8476" s="213"/>
    </row>
    <row r="8477" spans="12:12" x14ac:dyDescent="0.35">
      <c r="L8477" s="213"/>
    </row>
    <row r="8478" spans="12:12" x14ac:dyDescent="0.35">
      <c r="L8478" s="213"/>
    </row>
    <row r="8479" spans="12:12" x14ac:dyDescent="0.35">
      <c r="L8479" s="213"/>
    </row>
    <row r="8480" spans="12:12" x14ac:dyDescent="0.35">
      <c r="L8480" s="213"/>
    </row>
    <row r="8481" spans="12:12" x14ac:dyDescent="0.35">
      <c r="L8481" s="213"/>
    </row>
    <row r="8482" spans="12:12" x14ac:dyDescent="0.35">
      <c r="L8482" s="213"/>
    </row>
    <row r="8483" spans="12:12" x14ac:dyDescent="0.35">
      <c r="L8483" s="213"/>
    </row>
    <row r="8484" spans="12:12" x14ac:dyDescent="0.35">
      <c r="L8484" s="213"/>
    </row>
    <row r="8485" spans="12:12" x14ac:dyDescent="0.35">
      <c r="L8485" s="213"/>
    </row>
    <row r="8486" spans="12:12" x14ac:dyDescent="0.35">
      <c r="L8486" s="213"/>
    </row>
    <row r="8487" spans="12:12" x14ac:dyDescent="0.35">
      <c r="L8487" s="213"/>
    </row>
    <row r="8488" spans="12:12" x14ac:dyDescent="0.35">
      <c r="L8488" s="213"/>
    </row>
    <row r="8489" spans="12:12" x14ac:dyDescent="0.35">
      <c r="L8489" s="213"/>
    </row>
    <row r="8490" spans="12:12" x14ac:dyDescent="0.35">
      <c r="L8490" s="213"/>
    </row>
    <row r="8491" spans="12:12" x14ac:dyDescent="0.35">
      <c r="L8491" s="213"/>
    </row>
    <row r="8492" spans="12:12" x14ac:dyDescent="0.35">
      <c r="L8492" s="213"/>
    </row>
    <row r="8493" spans="12:12" x14ac:dyDescent="0.35">
      <c r="L8493" s="213"/>
    </row>
    <row r="8494" spans="12:12" x14ac:dyDescent="0.35">
      <c r="L8494" s="213"/>
    </row>
    <row r="8495" spans="12:12" x14ac:dyDescent="0.35">
      <c r="L8495" s="213"/>
    </row>
    <row r="8496" spans="12:12" x14ac:dyDescent="0.35">
      <c r="L8496" s="213"/>
    </row>
    <row r="8497" spans="12:12" x14ac:dyDescent="0.35">
      <c r="L8497" s="213"/>
    </row>
    <row r="8498" spans="12:12" x14ac:dyDescent="0.35">
      <c r="L8498" s="213"/>
    </row>
    <row r="8499" spans="12:12" x14ac:dyDescent="0.35">
      <c r="L8499" s="213"/>
    </row>
    <row r="8500" spans="12:12" x14ac:dyDescent="0.35">
      <c r="L8500" s="213"/>
    </row>
    <row r="8501" spans="12:12" x14ac:dyDescent="0.35">
      <c r="L8501" s="213"/>
    </row>
    <row r="8502" spans="12:12" x14ac:dyDescent="0.35">
      <c r="L8502" s="213"/>
    </row>
    <row r="8503" spans="12:12" x14ac:dyDescent="0.35">
      <c r="L8503" s="213"/>
    </row>
    <row r="8504" spans="12:12" x14ac:dyDescent="0.35">
      <c r="L8504" s="213"/>
    </row>
    <row r="8505" spans="12:12" x14ac:dyDescent="0.35">
      <c r="L8505" s="213"/>
    </row>
    <row r="8506" spans="12:12" x14ac:dyDescent="0.35">
      <c r="L8506" s="213"/>
    </row>
    <row r="8507" spans="12:12" x14ac:dyDescent="0.35">
      <c r="L8507" s="213"/>
    </row>
    <row r="8508" spans="12:12" x14ac:dyDescent="0.35">
      <c r="L8508" s="213"/>
    </row>
    <row r="8509" spans="12:12" x14ac:dyDescent="0.35">
      <c r="L8509" s="213"/>
    </row>
    <row r="8510" spans="12:12" x14ac:dyDescent="0.35">
      <c r="L8510" s="213"/>
    </row>
    <row r="8511" spans="12:12" x14ac:dyDescent="0.35">
      <c r="L8511" s="213"/>
    </row>
    <row r="8512" spans="12:12" x14ac:dyDescent="0.35">
      <c r="L8512" s="213"/>
    </row>
    <row r="8513" spans="12:12" x14ac:dyDescent="0.35">
      <c r="L8513" s="213"/>
    </row>
    <row r="8514" spans="12:12" x14ac:dyDescent="0.35">
      <c r="L8514" s="213"/>
    </row>
    <row r="8515" spans="12:12" x14ac:dyDescent="0.35">
      <c r="L8515" s="213"/>
    </row>
    <row r="8516" spans="12:12" x14ac:dyDescent="0.35">
      <c r="L8516" s="213"/>
    </row>
    <row r="8517" spans="12:12" x14ac:dyDescent="0.35">
      <c r="L8517" s="213"/>
    </row>
    <row r="8518" spans="12:12" x14ac:dyDescent="0.35">
      <c r="L8518" s="213"/>
    </row>
    <row r="8519" spans="12:12" x14ac:dyDescent="0.35">
      <c r="L8519" s="213"/>
    </row>
    <row r="8520" spans="12:12" x14ac:dyDescent="0.35">
      <c r="L8520" s="213"/>
    </row>
    <row r="8521" spans="12:12" x14ac:dyDescent="0.35">
      <c r="L8521" s="213"/>
    </row>
    <row r="8522" spans="12:12" x14ac:dyDescent="0.35">
      <c r="L8522" s="213"/>
    </row>
    <row r="8523" spans="12:12" x14ac:dyDescent="0.35">
      <c r="L8523" s="213"/>
    </row>
    <row r="8524" spans="12:12" x14ac:dyDescent="0.35">
      <c r="L8524" s="213"/>
    </row>
    <row r="8525" spans="12:12" x14ac:dyDescent="0.35">
      <c r="L8525" s="213"/>
    </row>
    <row r="8526" spans="12:12" x14ac:dyDescent="0.35">
      <c r="L8526" s="213"/>
    </row>
    <row r="8527" spans="12:12" x14ac:dyDescent="0.35">
      <c r="L8527" s="213"/>
    </row>
    <row r="8528" spans="12:12" x14ac:dyDescent="0.35">
      <c r="L8528" s="213"/>
    </row>
    <row r="8529" spans="12:12" x14ac:dyDescent="0.35">
      <c r="L8529" s="213"/>
    </row>
    <row r="8530" spans="12:12" x14ac:dyDescent="0.35">
      <c r="L8530" s="213"/>
    </row>
    <row r="8531" spans="12:12" x14ac:dyDescent="0.35">
      <c r="L8531" s="213"/>
    </row>
    <row r="8532" spans="12:12" x14ac:dyDescent="0.35">
      <c r="L8532" s="213"/>
    </row>
    <row r="8533" spans="12:12" x14ac:dyDescent="0.35">
      <c r="L8533" s="213"/>
    </row>
    <row r="8534" spans="12:12" x14ac:dyDescent="0.35">
      <c r="L8534" s="213"/>
    </row>
    <row r="8535" spans="12:12" x14ac:dyDescent="0.35">
      <c r="L8535" s="213"/>
    </row>
    <row r="8536" spans="12:12" x14ac:dyDescent="0.35">
      <c r="L8536" s="213"/>
    </row>
    <row r="8537" spans="12:12" x14ac:dyDescent="0.35">
      <c r="L8537" s="213"/>
    </row>
    <row r="8538" spans="12:12" x14ac:dyDescent="0.35">
      <c r="L8538" s="213"/>
    </row>
    <row r="8539" spans="12:12" x14ac:dyDescent="0.35">
      <c r="L8539" s="213"/>
    </row>
    <row r="8540" spans="12:12" x14ac:dyDescent="0.35">
      <c r="L8540" s="213"/>
    </row>
    <row r="8541" spans="12:12" x14ac:dyDescent="0.35">
      <c r="L8541" s="213"/>
    </row>
    <row r="8542" spans="12:12" x14ac:dyDescent="0.35">
      <c r="L8542" s="213"/>
    </row>
    <row r="8543" spans="12:12" x14ac:dyDescent="0.35">
      <c r="L8543" s="213"/>
    </row>
    <row r="8544" spans="12:12" x14ac:dyDescent="0.35">
      <c r="L8544" s="213"/>
    </row>
    <row r="8545" spans="12:12" x14ac:dyDescent="0.35">
      <c r="L8545" s="213"/>
    </row>
    <row r="8546" spans="12:12" x14ac:dyDescent="0.35">
      <c r="L8546" s="213"/>
    </row>
    <row r="8547" spans="12:12" x14ac:dyDescent="0.35">
      <c r="L8547" s="213"/>
    </row>
    <row r="8548" spans="12:12" x14ac:dyDescent="0.35">
      <c r="L8548" s="213"/>
    </row>
    <row r="8549" spans="12:12" x14ac:dyDescent="0.35">
      <c r="L8549" s="213"/>
    </row>
    <row r="8550" spans="12:12" x14ac:dyDescent="0.35">
      <c r="L8550" s="213"/>
    </row>
    <row r="8551" spans="12:12" x14ac:dyDescent="0.35">
      <c r="L8551" s="213"/>
    </row>
    <row r="8552" spans="12:12" x14ac:dyDescent="0.35">
      <c r="L8552" s="213"/>
    </row>
    <row r="8553" spans="12:12" x14ac:dyDescent="0.35">
      <c r="L8553" s="213"/>
    </row>
    <row r="8554" spans="12:12" x14ac:dyDescent="0.35">
      <c r="L8554" s="213"/>
    </row>
    <row r="8555" spans="12:12" x14ac:dyDescent="0.35">
      <c r="L8555" s="213"/>
    </row>
    <row r="8556" spans="12:12" x14ac:dyDescent="0.35">
      <c r="L8556" s="213"/>
    </row>
    <row r="8557" spans="12:12" x14ac:dyDescent="0.35">
      <c r="L8557" s="213"/>
    </row>
    <row r="8558" spans="12:12" x14ac:dyDescent="0.35">
      <c r="L8558" s="213"/>
    </row>
    <row r="8559" spans="12:12" x14ac:dyDescent="0.35">
      <c r="L8559" s="213"/>
    </row>
    <row r="8560" spans="12:12" x14ac:dyDescent="0.35">
      <c r="L8560" s="213"/>
    </row>
    <row r="8561" spans="12:12" x14ac:dyDescent="0.35">
      <c r="L8561" s="213"/>
    </row>
    <row r="8562" spans="12:12" x14ac:dyDescent="0.35">
      <c r="L8562" s="213"/>
    </row>
    <row r="8563" spans="12:12" x14ac:dyDescent="0.35">
      <c r="L8563" s="213"/>
    </row>
    <row r="8564" spans="12:12" x14ac:dyDescent="0.35">
      <c r="L8564" s="213"/>
    </row>
    <row r="8565" spans="12:12" x14ac:dyDescent="0.35">
      <c r="L8565" s="213"/>
    </row>
    <row r="8566" spans="12:12" x14ac:dyDescent="0.35">
      <c r="L8566" s="213"/>
    </row>
    <row r="8567" spans="12:12" x14ac:dyDescent="0.35">
      <c r="L8567" s="213"/>
    </row>
    <row r="8568" spans="12:12" x14ac:dyDescent="0.35">
      <c r="L8568" s="213"/>
    </row>
    <row r="8569" spans="12:12" x14ac:dyDescent="0.35">
      <c r="L8569" s="213"/>
    </row>
    <row r="8570" spans="12:12" x14ac:dyDescent="0.35">
      <c r="L8570" s="213"/>
    </row>
    <row r="8571" spans="12:12" x14ac:dyDescent="0.35">
      <c r="L8571" s="213"/>
    </row>
    <row r="8572" spans="12:12" x14ac:dyDescent="0.35">
      <c r="L8572" s="213"/>
    </row>
    <row r="8573" spans="12:12" x14ac:dyDescent="0.35">
      <c r="L8573" s="213"/>
    </row>
    <row r="8574" spans="12:12" x14ac:dyDescent="0.35">
      <c r="L8574" s="213"/>
    </row>
    <row r="8575" spans="12:12" x14ac:dyDescent="0.35">
      <c r="L8575" s="213"/>
    </row>
    <row r="8576" spans="12:12" x14ac:dyDescent="0.35">
      <c r="L8576" s="213"/>
    </row>
    <row r="8577" spans="12:12" x14ac:dyDescent="0.35">
      <c r="L8577" s="213"/>
    </row>
    <row r="8578" spans="12:12" x14ac:dyDescent="0.35">
      <c r="L8578" s="213"/>
    </row>
    <row r="8579" spans="12:12" x14ac:dyDescent="0.35">
      <c r="L8579" s="213"/>
    </row>
    <row r="8580" spans="12:12" x14ac:dyDescent="0.35">
      <c r="L8580" s="213"/>
    </row>
    <row r="8581" spans="12:12" x14ac:dyDescent="0.35">
      <c r="L8581" s="213"/>
    </row>
    <row r="8582" spans="12:12" x14ac:dyDescent="0.35">
      <c r="L8582" s="213"/>
    </row>
    <row r="8583" spans="12:12" x14ac:dyDescent="0.35">
      <c r="L8583" s="213"/>
    </row>
    <row r="8584" spans="12:12" x14ac:dyDescent="0.35">
      <c r="L8584" s="213"/>
    </row>
    <row r="8585" spans="12:12" x14ac:dyDescent="0.35">
      <c r="L8585" s="213"/>
    </row>
    <row r="8586" spans="12:12" x14ac:dyDescent="0.35">
      <c r="L8586" s="213"/>
    </row>
    <row r="8587" spans="12:12" x14ac:dyDescent="0.35">
      <c r="L8587" s="213"/>
    </row>
    <row r="8588" spans="12:12" x14ac:dyDescent="0.35">
      <c r="L8588" s="213"/>
    </row>
    <row r="8589" spans="12:12" x14ac:dyDescent="0.35">
      <c r="L8589" s="213"/>
    </row>
    <row r="8590" spans="12:12" x14ac:dyDescent="0.35">
      <c r="L8590" s="213"/>
    </row>
    <row r="8591" spans="12:12" x14ac:dyDescent="0.35">
      <c r="L8591" s="213"/>
    </row>
    <row r="8592" spans="12:12" x14ac:dyDescent="0.35">
      <c r="L8592" s="213"/>
    </row>
    <row r="8593" spans="12:12" x14ac:dyDescent="0.35">
      <c r="L8593" s="213"/>
    </row>
    <row r="8594" spans="12:12" x14ac:dyDescent="0.35">
      <c r="L8594" s="213"/>
    </row>
    <row r="8595" spans="12:12" x14ac:dyDescent="0.35">
      <c r="L8595" s="213"/>
    </row>
    <row r="8596" spans="12:12" x14ac:dyDescent="0.35">
      <c r="L8596" s="213"/>
    </row>
    <row r="8597" spans="12:12" x14ac:dyDescent="0.35">
      <c r="L8597" s="213"/>
    </row>
    <row r="8598" spans="12:12" x14ac:dyDescent="0.35">
      <c r="L8598" s="213"/>
    </row>
    <row r="8599" spans="12:12" x14ac:dyDescent="0.35">
      <c r="L8599" s="213"/>
    </row>
    <row r="8600" spans="12:12" x14ac:dyDescent="0.35">
      <c r="L8600" s="213"/>
    </row>
    <row r="8601" spans="12:12" x14ac:dyDescent="0.35">
      <c r="L8601" s="213"/>
    </row>
    <row r="8602" spans="12:12" x14ac:dyDescent="0.35">
      <c r="L8602" s="213"/>
    </row>
    <row r="8603" spans="12:12" x14ac:dyDescent="0.35">
      <c r="L8603" s="213"/>
    </row>
    <row r="8604" spans="12:12" x14ac:dyDescent="0.35">
      <c r="L8604" s="213"/>
    </row>
    <row r="8605" spans="12:12" x14ac:dyDescent="0.35">
      <c r="L8605" s="213"/>
    </row>
    <row r="8606" spans="12:12" x14ac:dyDescent="0.35">
      <c r="L8606" s="213"/>
    </row>
    <row r="8607" spans="12:12" x14ac:dyDescent="0.35">
      <c r="L8607" s="213"/>
    </row>
    <row r="8608" spans="12:12" x14ac:dyDescent="0.35">
      <c r="L8608" s="213"/>
    </row>
    <row r="8609" spans="12:12" x14ac:dyDescent="0.35">
      <c r="L8609" s="213"/>
    </row>
    <row r="8610" spans="12:12" x14ac:dyDescent="0.35">
      <c r="L8610" s="213"/>
    </row>
    <row r="8611" spans="12:12" x14ac:dyDescent="0.35">
      <c r="L8611" s="213"/>
    </row>
    <row r="8612" spans="12:12" x14ac:dyDescent="0.35">
      <c r="L8612" s="213"/>
    </row>
    <row r="8613" spans="12:12" x14ac:dyDescent="0.35">
      <c r="L8613" s="213"/>
    </row>
    <row r="8614" spans="12:12" x14ac:dyDescent="0.35">
      <c r="L8614" s="213"/>
    </row>
    <row r="8615" spans="12:12" x14ac:dyDescent="0.35">
      <c r="L8615" s="213"/>
    </row>
    <row r="8616" spans="12:12" x14ac:dyDescent="0.35">
      <c r="L8616" s="213"/>
    </row>
    <row r="8617" spans="12:12" x14ac:dyDescent="0.35">
      <c r="L8617" s="213"/>
    </row>
    <row r="8618" spans="12:12" x14ac:dyDescent="0.35">
      <c r="L8618" s="213"/>
    </row>
    <row r="8619" spans="12:12" x14ac:dyDescent="0.35">
      <c r="L8619" s="213"/>
    </row>
    <row r="8620" spans="12:12" x14ac:dyDescent="0.35">
      <c r="L8620" s="213"/>
    </row>
    <row r="8621" spans="12:12" x14ac:dyDescent="0.35">
      <c r="L8621" s="213"/>
    </row>
    <row r="8622" spans="12:12" x14ac:dyDescent="0.35">
      <c r="L8622" s="213"/>
    </row>
    <row r="8623" spans="12:12" x14ac:dyDescent="0.35">
      <c r="L8623" s="213"/>
    </row>
    <row r="8624" spans="12:12" x14ac:dyDescent="0.35">
      <c r="L8624" s="213"/>
    </row>
    <row r="8625" spans="12:12" x14ac:dyDescent="0.35">
      <c r="L8625" s="213"/>
    </row>
    <row r="8626" spans="12:12" x14ac:dyDescent="0.35">
      <c r="L8626" s="213"/>
    </row>
    <row r="8627" spans="12:12" x14ac:dyDescent="0.35">
      <c r="L8627" s="213"/>
    </row>
    <row r="8628" spans="12:12" x14ac:dyDescent="0.35">
      <c r="L8628" s="213"/>
    </row>
    <row r="8629" spans="12:12" x14ac:dyDescent="0.35">
      <c r="L8629" s="213"/>
    </row>
    <row r="8630" spans="12:12" x14ac:dyDescent="0.35">
      <c r="L8630" s="213"/>
    </row>
    <row r="8631" spans="12:12" x14ac:dyDescent="0.35">
      <c r="L8631" s="213"/>
    </row>
    <row r="8632" spans="12:12" x14ac:dyDescent="0.35">
      <c r="L8632" s="213"/>
    </row>
    <row r="8633" spans="12:12" x14ac:dyDescent="0.35">
      <c r="L8633" s="213"/>
    </row>
    <row r="8634" spans="12:12" x14ac:dyDescent="0.35">
      <c r="L8634" s="213"/>
    </row>
    <row r="8635" spans="12:12" x14ac:dyDescent="0.35">
      <c r="L8635" s="213"/>
    </row>
    <row r="8636" spans="12:12" x14ac:dyDescent="0.35">
      <c r="L8636" s="213"/>
    </row>
    <row r="8637" spans="12:12" x14ac:dyDescent="0.35">
      <c r="L8637" s="213"/>
    </row>
    <row r="8638" spans="12:12" x14ac:dyDescent="0.35">
      <c r="L8638" s="213"/>
    </row>
    <row r="8639" spans="12:12" x14ac:dyDescent="0.35">
      <c r="L8639" s="213"/>
    </row>
    <row r="8640" spans="12:12" x14ac:dyDescent="0.35">
      <c r="L8640" s="213"/>
    </row>
    <row r="8641" spans="12:12" x14ac:dyDescent="0.35">
      <c r="L8641" s="213"/>
    </row>
    <row r="8642" spans="12:12" x14ac:dyDescent="0.35">
      <c r="L8642" s="213"/>
    </row>
    <row r="8643" spans="12:12" x14ac:dyDescent="0.35">
      <c r="L8643" s="213"/>
    </row>
    <row r="8644" spans="12:12" x14ac:dyDescent="0.35">
      <c r="L8644" s="213"/>
    </row>
    <row r="8645" spans="12:12" x14ac:dyDescent="0.35">
      <c r="L8645" s="213"/>
    </row>
    <row r="8646" spans="12:12" x14ac:dyDescent="0.35">
      <c r="L8646" s="213"/>
    </row>
    <row r="8647" spans="12:12" x14ac:dyDescent="0.35">
      <c r="L8647" s="213"/>
    </row>
    <row r="8648" spans="12:12" x14ac:dyDescent="0.35">
      <c r="L8648" s="213"/>
    </row>
    <row r="8649" spans="12:12" x14ac:dyDescent="0.35">
      <c r="L8649" s="213"/>
    </row>
    <row r="8650" spans="12:12" x14ac:dyDescent="0.35">
      <c r="L8650" s="213"/>
    </row>
    <row r="8651" spans="12:12" x14ac:dyDescent="0.35">
      <c r="L8651" s="213"/>
    </row>
    <row r="8652" spans="12:12" x14ac:dyDescent="0.35">
      <c r="L8652" s="213"/>
    </row>
    <row r="8653" spans="12:12" x14ac:dyDescent="0.35">
      <c r="L8653" s="213"/>
    </row>
    <row r="8654" spans="12:12" x14ac:dyDescent="0.35">
      <c r="L8654" s="213"/>
    </row>
    <row r="8655" spans="12:12" x14ac:dyDescent="0.35">
      <c r="L8655" s="213"/>
    </row>
    <row r="8656" spans="12:12" x14ac:dyDescent="0.35">
      <c r="L8656" s="213"/>
    </row>
    <row r="8657" spans="12:12" x14ac:dyDescent="0.35">
      <c r="L8657" s="213"/>
    </row>
    <row r="8658" spans="12:12" x14ac:dyDescent="0.35">
      <c r="L8658" s="213"/>
    </row>
    <row r="8659" spans="12:12" x14ac:dyDescent="0.35">
      <c r="L8659" s="213"/>
    </row>
    <row r="8660" spans="12:12" x14ac:dyDescent="0.35">
      <c r="L8660" s="213"/>
    </row>
    <row r="8661" spans="12:12" x14ac:dyDescent="0.35">
      <c r="L8661" s="213"/>
    </row>
    <row r="8662" spans="12:12" x14ac:dyDescent="0.35">
      <c r="L8662" s="213"/>
    </row>
    <row r="8663" spans="12:12" x14ac:dyDescent="0.35">
      <c r="L8663" s="213"/>
    </row>
    <row r="8664" spans="12:12" x14ac:dyDescent="0.35">
      <c r="L8664" s="213"/>
    </row>
    <row r="8665" spans="12:12" x14ac:dyDescent="0.35">
      <c r="L8665" s="213"/>
    </row>
    <row r="8666" spans="12:12" x14ac:dyDescent="0.35">
      <c r="L8666" s="213"/>
    </row>
    <row r="8667" spans="12:12" x14ac:dyDescent="0.35">
      <c r="L8667" s="213"/>
    </row>
    <row r="8668" spans="12:12" x14ac:dyDescent="0.35">
      <c r="L8668" s="213"/>
    </row>
    <row r="8669" spans="12:12" x14ac:dyDescent="0.35">
      <c r="L8669" s="213"/>
    </row>
    <row r="8670" spans="12:12" x14ac:dyDescent="0.35">
      <c r="L8670" s="213"/>
    </row>
    <row r="8671" spans="12:12" x14ac:dyDescent="0.35">
      <c r="L8671" s="213"/>
    </row>
    <row r="8672" spans="12:12" x14ac:dyDescent="0.35">
      <c r="L8672" s="213"/>
    </row>
    <row r="8673" spans="12:12" x14ac:dyDescent="0.35">
      <c r="L8673" s="213"/>
    </row>
    <row r="8674" spans="12:12" x14ac:dyDescent="0.35">
      <c r="L8674" s="213"/>
    </row>
    <row r="8675" spans="12:12" x14ac:dyDescent="0.35">
      <c r="L8675" s="213"/>
    </row>
    <row r="8676" spans="12:12" x14ac:dyDescent="0.35">
      <c r="L8676" s="213"/>
    </row>
    <row r="8677" spans="12:12" x14ac:dyDescent="0.35">
      <c r="L8677" s="213"/>
    </row>
    <row r="8678" spans="12:12" x14ac:dyDescent="0.35">
      <c r="L8678" s="213"/>
    </row>
    <row r="8679" spans="12:12" x14ac:dyDescent="0.35">
      <c r="L8679" s="213"/>
    </row>
    <row r="8680" spans="12:12" x14ac:dyDescent="0.35">
      <c r="L8680" s="213"/>
    </row>
    <row r="8681" spans="12:12" x14ac:dyDescent="0.35">
      <c r="L8681" s="213"/>
    </row>
    <row r="8682" spans="12:12" x14ac:dyDescent="0.35">
      <c r="L8682" s="213"/>
    </row>
    <row r="8683" spans="12:12" x14ac:dyDescent="0.35">
      <c r="L8683" s="213"/>
    </row>
    <row r="8684" spans="12:12" x14ac:dyDescent="0.35">
      <c r="L8684" s="213"/>
    </row>
    <row r="8685" spans="12:12" x14ac:dyDescent="0.35">
      <c r="L8685" s="213"/>
    </row>
    <row r="8686" spans="12:12" x14ac:dyDescent="0.35">
      <c r="L8686" s="213"/>
    </row>
    <row r="8687" spans="12:12" x14ac:dyDescent="0.35">
      <c r="L8687" s="213"/>
    </row>
    <row r="8688" spans="12:12" x14ac:dyDescent="0.35">
      <c r="L8688" s="213"/>
    </row>
    <row r="8689" spans="12:12" x14ac:dyDescent="0.35">
      <c r="L8689" s="213"/>
    </row>
    <row r="8690" spans="12:12" x14ac:dyDescent="0.35">
      <c r="L8690" s="213"/>
    </row>
    <row r="8691" spans="12:12" x14ac:dyDescent="0.35">
      <c r="L8691" s="213"/>
    </row>
    <row r="8692" spans="12:12" x14ac:dyDescent="0.35">
      <c r="L8692" s="213"/>
    </row>
    <row r="8693" spans="12:12" x14ac:dyDescent="0.35">
      <c r="L8693" s="213"/>
    </row>
    <row r="8694" spans="12:12" x14ac:dyDescent="0.35">
      <c r="L8694" s="213"/>
    </row>
    <row r="8695" spans="12:12" x14ac:dyDescent="0.35">
      <c r="L8695" s="213"/>
    </row>
    <row r="8696" spans="12:12" x14ac:dyDescent="0.35">
      <c r="L8696" s="213"/>
    </row>
    <row r="8697" spans="12:12" x14ac:dyDescent="0.35">
      <c r="L8697" s="213"/>
    </row>
    <row r="8698" spans="12:12" x14ac:dyDescent="0.35">
      <c r="L8698" s="213"/>
    </row>
    <row r="8699" spans="12:12" x14ac:dyDescent="0.35">
      <c r="L8699" s="213"/>
    </row>
    <row r="8700" spans="12:12" x14ac:dyDescent="0.35">
      <c r="L8700" s="213"/>
    </row>
    <row r="8701" spans="12:12" x14ac:dyDescent="0.35">
      <c r="L8701" s="213"/>
    </row>
    <row r="8702" spans="12:12" x14ac:dyDescent="0.35">
      <c r="L8702" s="213"/>
    </row>
    <row r="8703" spans="12:12" x14ac:dyDescent="0.35">
      <c r="L8703" s="213"/>
    </row>
    <row r="8704" spans="12:12" x14ac:dyDescent="0.35">
      <c r="L8704" s="213"/>
    </row>
    <row r="8705" spans="12:12" x14ac:dyDescent="0.35">
      <c r="L8705" s="213"/>
    </row>
    <row r="8706" spans="12:12" x14ac:dyDescent="0.35">
      <c r="L8706" s="213"/>
    </row>
    <row r="8707" spans="12:12" x14ac:dyDescent="0.35">
      <c r="L8707" s="213"/>
    </row>
    <row r="8708" spans="12:12" x14ac:dyDescent="0.35">
      <c r="L8708" s="213"/>
    </row>
    <row r="8709" spans="12:12" x14ac:dyDescent="0.35">
      <c r="L8709" s="213"/>
    </row>
    <row r="8710" spans="12:12" x14ac:dyDescent="0.35">
      <c r="L8710" s="213"/>
    </row>
    <row r="8711" spans="12:12" x14ac:dyDescent="0.35">
      <c r="L8711" s="213"/>
    </row>
    <row r="8712" spans="12:12" x14ac:dyDescent="0.35">
      <c r="L8712" s="213"/>
    </row>
    <row r="8713" spans="12:12" x14ac:dyDescent="0.35">
      <c r="L8713" s="213"/>
    </row>
    <row r="8714" spans="12:12" x14ac:dyDescent="0.35">
      <c r="L8714" s="213"/>
    </row>
    <row r="8715" spans="12:12" x14ac:dyDescent="0.35">
      <c r="L8715" s="213"/>
    </row>
    <row r="8716" spans="12:12" x14ac:dyDescent="0.35">
      <c r="L8716" s="213"/>
    </row>
    <row r="8717" spans="12:12" x14ac:dyDescent="0.35">
      <c r="L8717" s="213"/>
    </row>
    <row r="8718" spans="12:12" x14ac:dyDescent="0.35">
      <c r="L8718" s="213"/>
    </row>
    <row r="8719" spans="12:12" x14ac:dyDescent="0.35">
      <c r="L8719" s="213"/>
    </row>
    <row r="8720" spans="12:12" x14ac:dyDescent="0.35">
      <c r="L8720" s="213"/>
    </row>
    <row r="8721" spans="12:12" x14ac:dyDescent="0.35">
      <c r="L8721" s="213"/>
    </row>
    <row r="8722" spans="12:12" x14ac:dyDescent="0.35">
      <c r="L8722" s="213"/>
    </row>
    <row r="8723" spans="12:12" x14ac:dyDescent="0.35">
      <c r="L8723" s="213"/>
    </row>
    <row r="8724" spans="12:12" x14ac:dyDescent="0.35">
      <c r="L8724" s="213"/>
    </row>
    <row r="8725" spans="12:12" x14ac:dyDescent="0.35">
      <c r="L8725" s="213"/>
    </row>
    <row r="8726" spans="12:12" x14ac:dyDescent="0.35">
      <c r="L8726" s="213"/>
    </row>
    <row r="8727" spans="12:12" x14ac:dyDescent="0.35">
      <c r="L8727" s="213"/>
    </row>
    <row r="8728" spans="12:12" x14ac:dyDescent="0.35">
      <c r="L8728" s="213"/>
    </row>
    <row r="8729" spans="12:12" x14ac:dyDescent="0.35">
      <c r="L8729" s="213"/>
    </row>
    <row r="8730" spans="12:12" x14ac:dyDescent="0.35">
      <c r="L8730" s="213"/>
    </row>
    <row r="8731" spans="12:12" x14ac:dyDescent="0.35">
      <c r="L8731" s="213"/>
    </row>
    <row r="8732" spans="12:12" x14ac:dyDescent="0.35">
      <c r="L8732" s="213"/>
    </row>
    <row r="8733" spans="12:12" x14ac:dyDescent="0.35">
      <c r="L8733" s="213"/>
    </row>
    <row r="8734" spans="12:12" x14ac:dyDescent="0.35">
      <c r="L8734" s="213"/>
    </row>
    <row r="8735" spans="12:12" x14ac:dyDescent="0.35">
      <c r="L8735" s="213"/>
    </row>
    <row r="8736" spans="12:12" x14ac:dyDescent="0.35">
      <c r="L8736" s="213"/>
    </row>
    <row r="8737" spans="12:12" x14ac:dyDescent="0.35">
      <c r="L8737" s="213"/>
    </row>
    <row r="8738" spans="12:12" x14ac:dyDescent="0.35">
      <c r="L8738" s="213"/>
    </row>
    <row r="8739" spans="12:12" x14ac:dyDescent="0.35">
      <c r="L8739" s="213"/>
    </row>
    <row r="8740" spans="12:12" x14ac:dyDescent="0.35">
      <c r="L8740" s="213"/>
    </row>
    <row r="8741" spans="12:12" x14ac:dyDescent="0.35">
      <c r="L8741" s="213"/>
    </row>
    <row r="8742" spans="12:12" x14ac:dyDescent="0.35">
      <c r="L8742" s="213"/>
    </row>
    <row r="8743" spans="12:12" x14ac:dyDescent="0.35">
      <c r="L8743" s="213"/>
    </row>
    <row r="8744" spans="12:12" x14ac:dyDescent="0.35">
      <c r="L8744" s="213"/>
    </row>
    <row r="8745" spans="12:12" x14ac:dyDescent="0.35">
      <c r="L8745" s="213"/>
    </row>
    <row r="8746" spans="12:12" x14ac:dyDescent="0.35">
      <c r="L8746" s="213"/>
    </row>
    <row r="8747" spans="12:12" x14ac:dyDescent="0.35">
      <c r="L8747" s="213"/>
    </row>
    <row r="8748" spans="12:12" x14ac:dyDescent="0.35">
      <c r="L8748" s="213"/>
    </row>
    <row r="8749" spans="12:12" x14ac:dyDescent="0.35">
      <c r="L8749" s="213"/>
    </row>
    <row r="8750" spans="12:12" x14ac:dyDescent="0.35">
      <c r="L8750" s="213"/>
    </row>
    <row r="8751" spans="12:12" x14ac:dyDescent="0.35">
      <c r="L8751" s="213"/>
    </row>
    <row r="8752" spans="12:12" x14ac:dyDescent="0.35">
      <c r="L8752" s="213"/>
    </row>
    <row r="8753" spans="12:12" x14ac:dyDescent="0.35">
      <c r="L8753" s="213"/>
    </row>
    <row r="8754" spans="12:12" x14ac:dyDescent="0.35">
      <c r="L8754" s="213"/>
    </row>
    <row r="8755" spans="12:12" x14ac:dyDescent="0.35">
      <c r="L8755" s="213"/>
    </row>
    <row r="8756" spans="12:12" x14ac:dyDescent="0.35">
      <c r="L8756" s="213"/>
    </row>
    <row r="8757" spans="12:12" x14ac:dyDescent="0.35">
      <c r="L8757" s="213"/>
    </row>
    <row r="8758" spans="12:12" x14ac:dyDescent="0.35">
      <c r="L8758" s="213"/>
    </row>
    <row r="8759" spans="12:12" x14ac:dyDescent="0.35">
      <c r="L8759" s="213"/>
    </row>
    <row r="8760" spans="12:12" x14ac:dyDescent="0.35">
      <c r="L8760" s="213"/>
    </row>
    <row r="8761" spans="12:12" x14ac:dyDescent="0.35">
      <c r="L8761" s="213"/>
    </row>
    <row r="8762" spans="12:12" x14ac:dyDescent="0.35">
      <c r="L8762" s="213"/>
    </row>
    <row r="8763" spans="12:12" x14ac:dyDescent="0.35">
      <c r="L8763" s="213"/>
    </row>
    <row r="8764" spans="12:12" x14ac:dyDescent="0.35">
      <c r="L8764" s="213"/>
    </row>
    <row r="8765" spans="12:12" x14ac:dyDescent="0.35">
      <c r="L8765" s="213"/>
    </row>
    <row r="8766" spans="12:12" x14ac:dyDescent="0.35">
      <c r="L8766" s="213"/>
    </row>
    <row r="8767" spans="12:12" x14ac:dyDescent="0.35">
      <c r="L8767" s="213"/>
    </row>
    <row r="8768" spans="12:12" x14ac:dyDescent="0.35">
      <c r="L8768" s="213"/>
    </row>
    <row r="8769" spans="12:12" x14ac:dyDescent="0.35">
      <c r="L8769" s="213"/>
    </row>
    <row r="8770" spans="12:12" x14ac:dyDescent="0.35">
      <c r="L8770" s="213"/>
    </row>
    <row r="8771" spans="12:12" x14ac:dyDescent="0.35">
      <c r="L8771" s="213"/>
    </row>
    <row r="8772" spans="12:12" x14ac:dyDescent="0.35">
      <c r="L8772" s="213"/>
    </row>
    <row r="8773" spans="12:12" x14ac:dyDescent="0.35">
      <c r="L8773" s="213"/>
    </row>
    <row r="8774" spans="12:12" x14ac:dyDescent="0.35">
      <c r="L8774" s="213"/>
    </row>
    <row r="8775" spans="12:12" x14ac:dyDescent="0.35">
      <c r="L8775" s="213"/>
    </row>
    <row r="8776" spans="12:12" x14ac:dyDescent="0.35">
      <c r="L8776" s="213"/>
    </row>
    <row r="8777" spans="12:12" x14ac:dyDescent="0.35">
      <c r="L8777" s="213"/>
    </row>
    <row r="8778" spans="12:12" x14ac:dyDescent="0.35">
      <c r="L8778" s="213"/>
    </row>
    <row r="8779" spans="12:12" x14ac:dyDescent="0.35">
      <c r="L8779" s="213"/>
    </row>
    <row r="8780" spans="12:12" x14ac:dyDescent="0.35">
      <c r="L8780" s="213"/>
    </row>
    <row r="8781" spans="12:12" x14ac:dyDescent="0.35">
      <c r="L8781" s="213"/>
    </row>
    <row r="8782" spans="12:12" x14ac:dyDescent="0.35">
      <c r="L8782" s="213"/>
    </row>
    <row r="8783" spans="12:12" x14ac:dyDescent="0.35">
      <c r="L8783" s="213"/>
    </row>
    <row r="8784" spans="12:12" x14ac:dyDescent="0.35">
      <c r="L8784" s="213"/>
    </row>
    <row r="8785" spans="12:12" x14ac:dyDescent="0.35">
      <c r="L8785" s="213"/>
    </row>
    <row r="8786" spans="12:12" x14ac:dyDescent="0.35">
      <c r="L8786" s="213"/>
    </row>
    <row r="8787" spans="12:12" x14ac:dyDescent="0.35">
      <c r="L8787" s="213"/>
    </row>
    <row r="8788" spans="12:12" x14ac:dyDescent="0.35">
      <c r="L8788" s="213"/>
    </row>
    <row r="8789" spans="12:12" x14ac:dyDescent="0.35">
      <c r="L8789" s="213"/>
    </row>
    <row r="8790" spans="12:12" x14ac:dyDescent="0.35">
      <c r="L8790" s="213"/>
    </row>
    <row r="8791" spans="12:12" x14ac:dyDescent="0.35">
      <c r="L8791" s="213"/>
    </row>
    <row r="8792" spans="12:12" x14ac:dyDescent="0.35">
      <c r="L8792" s="213"/>
    </row>
    <row r="8793" spans="12:12" x14ac:dyDescent="0.35">
      <c r="L8793" s="213"/>
    </row>
    <row r="8794" spans="12:12" x14ac:dyDescent="0.35">
      <c r="L8794" s="213"/>
    </row>
    <row r="8795" spans="12:12" x14ac:dyDescent="0.35">
      <c r="L8795" s="213"/>
    </row>
    <row r="8796" spans="12:12" x14ac:dyDescent="0.35">
      <c r="L8796" s="213"/>
    </row>
    <row r="8797" spans="12:12" x14ac:dyDescent="0.35">
      <c r="L8797" s="213"/>
    </row>
    <row r="8798" spans="12:12" x14ac:dyDescent="0.35">
      <c r="L8798" s="213"/>
    </row>
    <row r="8799" spans="12:12" x14ac:dyDescent="0.35">
      <c r="L8799" s="213"/>
    </row>
    <row r="8800" spans="12:12" x14ac:dyDescent="0.35">
      <c r="L8800" s="213"/>
    </row>
    <row r="8801" spans="12:12" x14ac:dyDescent="0.35">
      <c r="L8801" s="213"/>
    </row>
    <row r="8802" spans="12:12" x14ac:dyDescent="0.35">
      <c r="L8802" s="213"/>
    </row>
    <row r="8803" spans="12:12" x14ac:dyDescent="0.35">
      <c r="L8803" s="213"/>
    </row>
    <row r="8804" spans="12:12" x14ac:dyDescent="0.35">
      <c r="L8804" s="213"/>
    </row>
    <row r="8805" spans="12:12" x14ac:dyDescent="0.35">
      <c r="L8805" s="213"/>
    </row>
    <row r="8806" spans="12:12" x14ac:dyDescent="0.35">
      <c r="L8806" s="213"/>
    </row>
    <row r="8807" spans="12:12" x14ac:dyDescent="0.35">
      <c r="L8807" s="213"/>
    </row>
    <row r="8808" spans="12:12" x14ac:dyDescent="0.35">
      <c r="L8808" s="213"/>
    </row>
    <row r="8809" spans="12:12" x14ac:dyDescent="0.35">
      <c r="L8809" s="213"/>
    </row>
    <row r="8810" spans="12:12" x14ac:dyDescent="0.35">
      <c r="L8810" s="213"/>
    </row>
    <row r="8811" spans="12:12" x14ac:dyDescent="0.35">
      <c r="L8811" s="213"/>
    </row>
    <row r="8812" spans="12:12" x14ac:dyDescent="0.35">
      <c r="L8812" s="213"/>
    </row>
    <row r="8813" spans="12:12" x14ac:dyDescent="0.35">
      <c r="L8813" s="213"/>
    </row>
    <row r="8814" spans="12:12" x14ac:dyDescent="0.35">
      <c r="L8814" s="213"/>
    </row>
    <row r="8815" spans="12:12" x14ac:dyDescent="0.35">
      <c r="L8815" s="213"/>
    </row>
    <row r="8816" spans="12:12" x14ac:dyDescent="0.35">
      <c r="L8816" s="213"/>
    </row>
    <row r="8817" spans="12:12" x14ac:dyDescent="0.35">
      <c r="L8817" s="213"/>
    </row>
    <row r="8818" spans="12:12" x14ac:dyDescent="0.35">
      <c r="L8818" s="213"/>
    </row>
    <row r="8819" spans="12:12" x14ac:dyDescent="0.35">
      <c r="L8819" s="213"/>
    </row>
    <row r="8820" spans="12:12" x14ac:dyDescent="0.35">
      <c r="L8820" s="213"/>
    </row>
    <row r="8821" spans="12:12" x14ac:dyDescent="0.35">
      <c r="L8821" s="213"/>
    </row>
    <row r="8822" spans="12:12" x14ac:dyDescent="0.35">
      <c r="L8822" s="213"/>
    </row>
    <row r="8823" spans="12:12" x14ac:dyDescent="0.35">
      <c r="L8823" s="213"/>
    </row>
    <row r="8824" spans="12:12" x14ac:dyDescent="0.35">
      <c r="L8824" s="213"/>
    </row>
    <row r="8825" spans="12:12" x14ac:dyDescent="0.35">
      <c r="L8825" s="213"/>
    </row>
    <row r="8826" spans="12:12" x14ac:dyDescent="0.35">
      <c r="L8826" s="213"/>
    </row>
    <row r="8827" spans="12:12" x14ac:dyDescent="0.35">
      <c r="L8827" s="213"/>
    </row>
    <row r="8828" spans="12:12" x14ac:dyDescent="0.35">
      <c r="L8828" s="213"/>
    </row>
    <row r="8829" spans="12:12" x14ac:dyDescent="0.35">
      <c r="L8829" s="213"/>
    </row>
    <row r="8830" spans="12:12" x14ac:dyDescent="0.35">
      <c r="L8830" s="213"/>
    </row>
    <row r="8831" spans="12:12" x14ac:dyDescent="0.35">
      <c r="L8831" s="213"/>
    </row>
    <row r="8832" spans="12:12" x14ac:dyDescent="0.35">
      <c r="L8832" s="213"/>
    </row>
    <row r="8833" spans="12:12" x14ac:dyDescent="0.35">
      <c r="L8833" s="213"/>
    </row>
    <row r="8834" spans="12:12" x14ac:dyDescent="0.35">
      <c r="L8834" s="213"/>
    </row>
    <row r="8835" spans="12:12" x14ac:dyDescent="0.35">
      <c r="L8835" s="213"/>
    </row>
    <row r="8836" spans="12:12" x14ac:dyDescent="0.35">
      <c r="L8836" s="213"/>
    </row>
    <row r="8837" spans="12:12" x14ac:dyDescent="0.35">
      <c r="L8837" s="213"/>
    </row>
    <row r="8838" spans="12:12" x14ac:dyDescent="0.35">
      <c r="L8838" s="213"/>
    </row>
    <row r="8839" spans="12:12" x14ac:dyDescent="0.35">
      <c r="L8839" s="213"/>
    </row>
    <row r="8840" spans="12:12" x14ac:dyDescent="0.35">
      <c r="L8840" s="213"/>
    </row>
    <row r="8841" spans="12:12" x14ac:dyDescent="0.35">
      <c r="L8841" s="213"/>
    </row>
    <row r="8842" spans="12:12" x14ac:dyDescent="0.35">
      <c r="L8842" s="213"/>
    </row>
    <row r="8843" spans="12:12" x14ac:dyDescent="0.35">
      <c r="L8843" s="213"/>
    </row>
    <row r="8844" spans="12:12" x14ac:dyDescent="0.35">
      <c r="L8844" s="213"/>
    </row>
    <row r="8845" spans="12:12" x14ac:dyDescent="0.35">
      <c r="L8845" s="213"/>
    </row>
    <row r="8846" spans="12:12" x14ac:dyDescent="0.35">
      <c r="L8846" s="213"/>
    </row>
    <row r="8847" spans="12:12" x14ac:dyDescent="0.35">
      <c r="L8847" s="213"/>
    </row>
    <row r="8848" spans="12:12" x14ac:dyDescent="0.35">
      <c r="L8848" s="213"/>
    </row>
    <row r="8849" spans="12:12" x14ac:dyDescent="0.35">
      <c r="L8849" s="213"/>
    </row>
    <row r="8850" spans="12:12" x14ac:dyDescent="0.35">
      <c r="L8850" s="213"/>
    </row>
    <row r="8851" spans="12:12" x14ac:dyDescent="0.35">
      <c r="L8851" s="213"/>
    </row>
    <row r="8852" spans="12:12" x14ac:dyDescent="0.35">
      <c r="L8852" s="213"/>
    </row>
    <row r="8853" spans="12:12" x14ac:dyDescent="0.35">
      <c r="L8853" s="213"/>
    </row>
    <row r="8854" spans="12:12" x14ac:dyDescent="0.35">
      <c r="L8854" s="213"/>
    </row>
    <row r="8855" spans="12:12" x14ac:dyDescent="0.35">
      <c r="L8855" s="213"/>
    </row>
    <row r="8856" spans="12:12" x14ac:dyDescent="0.35">
      <c r="L8856" s="213"/>
    </row>
    <row r="8857" spans="12:12" x14ac:dyDescent="0.35">
      <c r="L8857" s="213"/>
    </row>
    <row r="8858" spans="12:12" x14ac:dyDescent="0.35">
      <c r="L8858" s="213"/>
    </row>
    <row r="8859" spans="12:12" x14ac:dyDescent="0.35">
      <c r="L8859" s="213"/>
    </row>
    <row r="8860" spans="12:12" x14ac:dyDescent="0.35">
      <c r="L8860" s="213"/>
    </row>
    <row r="8861" spans="12:12" x14ac:dyDescent="0.35">
      <c r="L8861" s="213"/>
    </row>
    <row r="8862" spans="12:12" x14ac:dyDescent="0.35">
      <c r="L8862" s="213"/>
    </row>
    <row r="8863" spans="12:12" x14ac:dyDescent="0.35">
      <c r="L8863" s="213"/>
    </row>
    <row r="8864" spans="12:12" x14ac:dyDescent="0.35">
      <c r="L8864" s="213"/>
    </row>
    <row r="8865" spans="12:12" x14ac:dyDescent="0.35">
      <c r="L8865" s="213"/>
    </row>
    <row r="8866" spans="12:12" x14ac:dyDescent="0.35">
      <c r="L8866" s="213"/>
    </row>
    <row r="8867" spans="12:12" x14ac:dyDescent="0.35">
      <c r="L8867" s="213"/>
    </row>
    <row r="8868" spans="12:12" x14ac:dyDescent="0.35">
      <c r="L8868" s="213"/>
    </row>
    <row r="8869" spans="12:12" x14ac:dyDescent="0.35">
      <c r="L8869" s="213"/>
    </row>
    <row r="8870" spans="12:12" x14ac:dyDescent="0.35">
      <c r="L8870" s="213"/>
    </row>
    <row r="8871" spans="12:12" x14ac:dyDescent="0.35">
      <c r="L8871" s="213"/>
    </row>
    <row r="8872" spans="12:12" x14ac:dyDescent="0.35">
      <c r="L8872" s="213"/>
    </row>
    <row r="8873" spans="12:12" x14ac:dyDescent="0.35">
      <c r="L8873" s="213"/>
    </row>
    <row r="8874" spans="12:12" x14ac:dyDescent="0.35">
      <c r="L8874" s="213"/>
    </row>
    <row r="8875" spans="12:12" x14ac:dyDescent="0.35">
      <c r="L8875" s="213"/>
    </row>
    <row r="8876" spans="12:12" x14ac:dyDescent="0.35">
      <c r="L8876" s="213"/>
    </row>
    <row r="8877" spans="12:12" x14ac:dyDescent="0.35">
      <c r="L8877" s="213"/>
    </row>
    <row r="8878" spans="12:12" x14ac:dyDescent="0.35">
      <c r="L8878" s="213"/>
    </row>
    <row r="8879" spans="12:12" x14ac:dyDescent="0.35">
      <c r="L8879" s="213"/>
    </row>
    <row r="8880" spans="12:12" x14ac:dyDescent="0.35">
      <c r="L8880" s="213"/>
    </row>
    <row r="8881" spans="12:12" x14ac:dyDescent="0.35">
      <c r="L8881" s="213"/>
    </row>
    <row r="8882" spans="12:12" x14ac:dyDescent="0.35">
      <c r="L8882" s="213"/>
    </row>
    <row r="8883" spans="12:12" x14ac:dyDescent="0.35">
      <c r="L8883" s="213"/>
    </row>
    <row r="8884" spans="12:12" x14ac:dyDescent="0.35">
      <c r="L8884" s="213"/>
    </row>
    <row r="8885" spans="12:12" x14ac:dyDescent="0.35">
      <c r="L8885" s="213"/>
    </row>
    <row r="8886" spans="12:12" x14ac:dyDescent="0.35">
      <c r="L8886" s="213"/>
    </row>
    <row r="8887" spans="12:12" x14ac:dyDescent="0.35">
      <c r="L8887" s="213"/>
    </row>
    <row r="8888" spans="12:12" x14ac:dyDescent="0.35">
      <c r="L8888" s="213"/>
    </row>
    <row r="8889" spans="12:12" x14ac:dyDescent="0.35">
      <c r="L8889" s="213"/>
    </row>
    <row r="8890" spans="12:12" x14ac:dyDescent="0.35">
      <c r="L8890" s="213"/>
    </row>
    <row r="8891" spans="12:12" x14ac:dyDescent="0.35">
      <c r="L8891" s="213"/>
    </row>
    <row r="8892" spans="12:12" x14ac:dyDescent="0.35">
      <c r="L8892" s="213"/>
    </row>
    <row r="8893" spans="12:12" x14ac:dyDescent="0.35">
      <c r="L8893" s="213"/>
    </row>
    <row r="8894" spans="12:12" x14ac:dyDescent="0.35">
      <c r="L8894" s="213"/>
    </row>
    <row r="8895" spans="12:12" x14ac:dyDescent="0.35">
      <c r="L8895" s="213"/>
    </row>
    <row r="8896" spans="12:12" x14ac:dyDescent="0.35">
      <c r="L8896" s="213"/>
    </row>
    <row r="8897" spans="12:12" x14ac:dyDescent="0.35">
      <c r="L8897" s="213"/>
    </row>
    <row r="8898" spans="12:12" x14ac:dyDescent="0.35">
      <c r="L8898" s="213"/>
    </row>
    <row r="8899" spans="12:12" x14ac:dyDescent="0.35">
      <c r="L8899" s="213"/>
    </row>
    <row r="8900" spans="12:12" x14ac:dyDescent="0.35">
      <c r="L8900" s="213"/>
    </row>
    <row r="8901" spans="12:12" x14ac:dyDescent="0.35">
      <c r="L8901" s="213"/>
    </row>
    <row r="8902" spans="12:12" x14ac:dyDescent="0.35">
      <c r="L8902" s="213"/>
    </row>
    <row r="8903" spans="12:12" x14ac:dyDescent="0.35">
      <c r="L8903" s="213"/>
    </row>
    <row r="8904" spans="12:12" x14ac:dyDescent="0.35">
      <c r="L8904" s="213"/>
    </row>
    <row r="8905" spans="12:12" x14ac:dyDescent="0.35">
      <c r="L8905" s="213"/>
    </row>
    <row r="8906" spans="12:12" x14ac:dyDescent="0.35">
      <c r="L8906" s="213"/>
    </row>
    <row r="8907" spans="12:12" x14ac:dyDescent="0.35">
      <c r="L8907" s="213"/>
    </row>
    <row r="8908" spans="12:12" x14ac:dyDescent="0.35">
      <c r="L8908" s="213"/>
    </row>
    <row r="8909" spans="12:12" x14ac:dyDescent="0.35">
      <c r="L8909" s="213"/>
    </row>
    <row r="8910" spans="12:12" x14ac:dyDescent="0.35">
      <c r="L8910" s="213"/>
    </row>
    <row r="8911" spans="12:12" x14ac:dyDescent="0.35">
      <c r="L8911" s="213"/>
    </row>
    <row r="8912" spans="12:12" x14ac:dyDescent="0.35">
      <c r="L8912" s="213"/>
    </row>
    <row r="8913" spans="12:12" x14ac:dyDescent="0.35">
      <c r="L8913" s="213"/>
    </row>
    <row r="8914" spans="12:12" x14ac:dyDescent="0.35">
      <c r="L8914" s="213"/>
    </row>
    <row r="8915" spans="12:12" x14ac:dyDescent="0.35">
      <c r="L8915" s="213"/>
    </row>
    <row r="8916" spans="12:12" x14ac:dyDescent="0.35">
      <c r="L8916" s="213"/>
    </row>
    <row r="8917" spans="12:12" x14ac:dyDescent="0.35">
      <c r="L8917" s="213"/>
    </row>
    <row r="8918" spans="12:12" x14ac:dyDescent="0.35">
      <c r="L8918" s="213"/>
    </row>
    <row r="8919" spans="12:12" x14ac:dyDescent="0.35">
      <c r="L8919" s="213"/>
    </row>
    <row r="8920" spans="12:12" x14ac:dyDescent="0.35">
      <c r="L8920" s="213"/>
    </row>
    <row r="8921" spans="12:12" x14ac:dyDescent="0.35">
      <c r="L8921" s="213"/>
    </row>
    <row r="8922" spans="12:12" x14ac:dyDescent="0.35">
      <c r="L8922" s="213"/>
    </row>
    <row r="8923" spans="12:12" x14ac:dyDescent="0.35">
      <c r="L8923" s="213"/>
    </row>
    <row r="8924" spans="12:12" x14ac:dyDescent="0.35">
      <c r="L8924" s="213"/>
    </row>
    <row r="8925" spans="12:12" x14ac:dyDescent="0.35">
      <c r="L8925" s="213"/>
    </row>
    <row r="8926" spans="12:12" x14ac:dyDescent="0.35">
      <c r="L8926" s="213"/>
    </row>
    <row r="8927" spans="12:12" x14ac:dyDescent="0.35">
      <c r="L8927" s="213"/>
    </row>
    <row r="8928" spans="12:12" x14ac:dyDescent="0.35">
      <c r="L8928" s="213"/>
    </row>
    <row r="8929" spans="12:12" x14ac:dyDescent="0.35">
      <c r="L8929" s="213"/>
    </row>
    <row r="8930" spans="12:12" x14ac:dyDescent="0.35">
      <c r="L8930" s="213"/>
    </row>
    <row r="8931" spans="12:12" x14ac:dyDescent="0.35">
      <c r="L8931" s="213"/>
    </row>
    <row r="8932" spans="12:12" x14ac:dyDescent="0.35">
      <c r="L8932" s="213"/>
    </row>
    <row r="8933" spans="12:12" x14ac:dyDescent="0.35">
      <c r="L8933" s="213"/>
    </row>
    <row r="8934" spans="12:12" x14ac:dyDescent="0.35">
      <c r="L8934" s="213"/>
    </row>
    <row r="8935" spans="12:12" x14ac:dyDescent="0.35">
      <c r="L8935" s="213"/>
    </row>
    <row r="8936" spans="12:12" x14ac:dyDescent="0.35">
      <c r="L8936" s="213"/>
    </row>
    <row r="8937" spans="12:12" x14ac:dyDescent="0.35">
      <c r="L8937" s="213"/>
    </row>
    <row r="8938" spans="12:12" x14ac:dyDescent="0.35">
      <c r="L8938" s="213"/>
    </row>
    <row r="8939" spans="12:12" x14ac:dyDescent="0.35">
      <c r="L8939" s="213"/>
    </row>
    <row r="8940" spans="12:12" x14ac:dyDescent="0.35">
      <c r="L8940" s="213"/>
    </row>
    <row r="8941" spans="12:12" x14ac:dyDescent="0.35">
      <c r="L8941" s="213"/>
    </row>
    <row r="8942" spans="12:12" x14ac:dyDescent="0.35">
      <c r="L8942" s="213"/>
    </row>
    <row r="8943" spans="12:12" x14ac:dyDescent="0.35">
      <c r="L8943" s="213"/>
    </row>
    <row r="8944" spans="12:12" x14ac:dyDescent="0.35">
      <c r="L8944" s="213"/>
    </row>
    <row r="8945" spans="12:12" x14ac:dyDescent="0.35">
      <c r="L8945" s="213"/>
    </row>
    <row r="8946" spans="12:12" x14ac:dyDescent="0.35">
      <c r="L8946" s="213"/>
    </row>
    <row r="8947" spans="12:12" x14ac:dyDescent="0.35">
      <c r="L8947" s="213"/>
    </row>
    <row r="8948" spans="12:12" x14ac:dyDescent="0.35">
      <c r="L8948" s="213"/>
    </row>
    <row r="8949" spans="12:12" x14ac:dyDescent="0.35">
      <c r="L8949" s="213"/>
    </row>
    <row r="8950" spans="12:12" x14ac:dyDescent="0.35">
      <c r="L8950" s="213"/>
    </row>
    <row r="8951" spans="12:12" x14ac:dyDescent="0.35">
      <c r="L8951" s="213"/>
    </row>
    <row r="8952" spans="12:12" x14ac:dyDescent="0.35">
      <c r="L8952" s="213"/>
    </row>
    <row r="8953" spans="12:12" x14ac:dyDescent="0.35">
      <c r="L8953" s="213"/>
    </row>
    <row r="8954" spans="12:12" x14ac:dyDescent="0.35">
      <c r="L8954" s="213"/>
    </row>
    <row r="8955" spans="12:12" x14ac:dyDescent="0.35">
      <c r="L8955" s="213"/>
    </row>
    <row r="8956" spans="12:12" x14ac:dyDescent="0.35">
      <c r="L8956" s="213"/>
    </row>
    <row r="8957" spans="12:12" x14ac:dyDescent="0.35">
      <c r="L8957" s="213"/>
    </row>
    <row r="8958" spans="12:12" x14ac:dyDescent="0.35">
      <c r="L8958" s="213"/>
    </row>
    <row r="8959" spans="12:12" x14ac:dyDescent="0.35">
      <c r="L8959" s="213"/>
    </row>
    <row r="8960" spans="12:12" x14ac:dyDescent="0.35">
      <c r="L8960" s="213"/>
    </row>
    <row r="8961" spans="12:12" x14ac:dyDescent="0.35">
      <c r="L8961" s="213"/>
    </row>
    <row r="8962" spans="12:12" x14ac:dyDescent="0.35">
      <c r="L8962" s="213"/>
    </row>
    <row r="8963" spans="12:12" x14ac:dyDescent="0.35">
      <c r="L8963" s="213"/>
    </row>
    <row r="8964" spans="12:12" x14ac:dyDescent="0.35">
      <c r="L8964" s="213"/>
    </row>
    <row r="8965" spans="12:12" x14ac:dyDescent="0.35">
      <c r="L8965" s="213"/>
    </row>
    <row r="8966" spans="12:12" x14ac:dyDescent="0.35">
      <c r="L8966" s="213"/>
    </row>
    <row r="8967" spans="12:12" x14ac:dyDescent="0.35">
      <c r="L8967" s="213"/>
    </row>
    <row r="8968" spans="12:12" x14ac:dyDescent="0.35">
      <c r="L8968" s="213"/>
    </row>
    <row r="8969" spans="12:12" x14ac:dyDescent="0.35">
      <c r="L8969" s="213"/>
    </row>
    <row r="8970" spans="12:12" x14ac:dyDescent="0.35">
      <c r="L8970" s="213"/>
    </row>
    <row r="8971" spans="12:12" x14ac:dyDescent="0.35">
      <c r="L8971" s="213"/>
    </row>
    <row r="8972" spans="12:12" x14ac:dyDescent="0.35">
      <c r="L8972" s="213"/>
    </row>
    <row r="8973" spans="12:12" x14ac:dyDescent="0.35">
      <c r="L8973" s="213"/>
    </row>
    <row r="8974" spans="12:12" x14ac:dyDescent="0.35">
      <c r="L8974" s="213"/>
    </row>
    <row r="8975" spans="12:12" x14ac:dyDescent="0.35">
      <c r="L8975" s="213"/>
    </row>
    <row r="8976" spans="12:12" x14ac:dyDescent="0.35">
      <c r="L8976" s="213"/>
    </row>
    <row r="8977" spans="12:12" x14ac:dyDescent="0.35">
      <c r="L8977" s="213"/>
    </row>
    <row r="8978" spans="12:12" x14ac:dyDescent="0.35">
      <c r="L8978" s="213"/>
    </row>
    <row r="8979" spans="12:12" x14ac:dyDescent="0.35">
      <c r="L8979" s="213"/>
    </row>
    <row r="8980" spans="12:12" x14ac:dyDescent="0.35">
      <c r="L8980" s="213"/>
    </row>
    <row r="8981" spans="12:12" x14ac:dyDescent="0.35">
      <c r="L8981" s="213"/>
    </row>
    <row r="8982" spans="12:12" x14ac:dyDescent="0.35">
      <c r="L8982" s="213"/>
    </row>
    <row r="8983" spans="12:12" x14ac:dyDescent="0.35">
      <c r="L8983" s="213"/>
    </row>
    <row r="8984" spans="12:12" x14ac:dyDescent="0.35">
      <c r="L8984" s="213"/>
    </row>
    <row r="8985" spans="12:12" x14ac:dyDescent="0.35">
      <c r="L8985" s="213"/>
    </row>
    <row r="8986" spans="12:12" x14ac:dyDescent="0.35">
      <c r="L8986" s="213"/>
    </row>
    <row r="8987" spans="12:12" x14ac:dyDescent="0.35">
      <c r="L8987" s="213"/>
    </row>
    <row r="8988" spans="12:12" x14ac:dyDescent="0.35">
      <c r="L8988" s="213"/>
    </row>
    <row r="8989" spans="12:12" x14ac:dyDescent="0.35">
      <c r="L8989" s="213"/>
    </row>
    <row r="8990" spans="12:12" x14ac:dyDescent="0.35">
      <c r="L8990" s="213"/>
    </row>
    <row r="8991" spans="12:12" x14ac:dyDescent="0.35">
      <c r="L8991" s="213"/>
    </row>
    <row r="8992" spans="12:12" x14ac:dyDescent="0.35">
      <c r="L8992" s="213"/>
    </row>
    <row r="8993" spans="12:12" x14ac:dyDescent="0.35">
      <c r="L8993" s="213"/>
    </row>
    <row r="8994" spans="12:12" x14ac:dyDescent="0.35">
      <c r="L8994" s="213"/>
    </row>
    <row r="8995" spans="12:12" x14ac:dyDescent="0.35">
      <c r="L8995" s="213"/>
    </row>
    <row r="8996" spans="12:12" x14ac:dyDescent="0.35">
      <c r="L8996" s="213"/>
    </row>
    <row r="8997" spans="12:12" x14ac:dyDescent="0.35">
      <c r="L8997" s="213"/>
    </row>
    <row r="8998" spans="12:12" x14ac:dyDescent="0.35">
      <c r="L8998" s="213"/>
    </row>
    <row r="8999" spans="12:12" x14ac:dyDescent="0.35">
      <c r="L8999" s="213"/>
    </row>
    <row r="9000" spans="12:12" x14ac:dyDescent="0.35">
      <c r="L9000" s="213"/>
    </row>
    <row r="9001" spans="12:12" x14ac:dyDescent="0.35">
      <c r="L9001" s="213"/>
    </row>
    <row r="9002" spans="12:12" x14ac:dyDescent="0.35">
      <c r="L9002" s="213"/>
    </row>
    <row r="9003" spans="12:12" x14ac:dyDescent="0.35">
      <c r="L9003" s="213"/>
    </row>
    <row r="9004" spans="12:12" x14ac:dyDescent="0.35">
      <c r="L9004" s="213"/>
    </row>
    <row r="9005" spans="12:12" x14ac:dyDescent="0.35">
      <c r="L9005" s="213"/>
    </row>
    <row r="9006" spans="12:12" x14ac:dyDescent="0.35">
      <c r="L9006" s="213"/>
    </row>
    <row r="9007" spans="12:12" x14ac:dyDescent="0.35">
      <c r="L9007" s="213"/>
    </row>
    <row r="9008" spans="12:12" x14ac:dyDescent="0.35">
      <c r="L9008" s="213"/>
    </row>
    <row r="9009" spans="12:12" x14ac:dyDescent="0.35">
      <c r="L9009" s="213"/>
    </row>
    <row r="9010" spans="12:12" x14ac:dyDescent="0.35">
      <c r="L9010" s="213"/>
    </row>
    <row r="9011" spans="12:12" x14ac:dyDescent="0.35">
      <c r="L9011" s="213"/>
    </row>
    <row r="9012" spans="12:12" x14ac:dyDescent="0.35">
      <c r="L9012" s="213"/>
    </row>
    <row r="9013" spans="12:12" x14ac:dyDescent="0.35">
      <c r="L9013" s="213"/>
    </row>
    <row r="9014" spans="12:12" x14ac:dyDescent="0.35">
      <c r="L9014" s="213"/>
    </row>
    <row r="9015" spans="12:12" x14ac:dyDescent="0.35">
      <c r="L9015" s="213"/>
    </row>
    <row r="9016" spans="12:12" x14ac:dyDescent="0.35">
      <c r="L9016" s="213"/>
    </row>
    <row r="9017" spans="12:12" x14ac:dyDescent="0.35">
      <c r="L9017" s="213"/>
    </row>
    <row r="9018" spans="12:12" x14ac:dyDescent="0.35">
      <c r="L9018" s="213"/>
    </row>
    <row r="9019" spans="12:12" x14ac:dyDescent="0.35">
      <c r="L9019" s="213"/>
    </row>
    <row r="9020" spans="12:12" x14ac:dyDescent="0.35">
      <c r="L9020" s="213"/>
    </row>
    <row r="9021" spans="12:12" x14ac:dyDescent="0.35">
      <c r="L9021" s="213"/>
    </row>
    <row r="9022" spans="12:12" x14ac:dyDescent="0.35">
      <c r="L9022" s="213"/>
    </row>
    <row r="9023" spans="12:12" x14ac:dyDescent="0.35">
      <c r="L9023" s="213"/>
    </row>
    <row r="9024" spans="12:12" x14ac:dyDescent="0.35">
      <c r="L9024" s="213"/>
    </row>
    <row r="9025" spans="12:12" x14ac:dyDescent="0.35">
      <c r="L9025" s="213"/>
    </row>
    <row r="9026" spans="12:12" x14ac:dyDescent="0.35">
      <c r="L9026" s="213"/>
    </row>
    <row r="9027" spans="12:12" x14ac:dyDescent="0.35">
      <c r="L9027" s="213"/>
    </row>
    <row r="9028" spans="12:12" x14ac:dyDescent="0.35">
      <c r="L9028" s="213"/>
    </row>
    <row r="9029" spans="12:12" x14ac:dyDescent="0.35">
      <c r="L9029" s="213"/>
    </row>
    <row r="9030" spans="12:12" x14ac:dyDescent="0.35">
      <c r="L9030" s="213"/>
    </row>
    <row r="9031" spans="12:12" x14ac:dyDescent="0.35">
      <c r="L9031" s="213"/>
    </row>
    <row r="9032" spans="12:12" x14ac:dyDescent="0.35">
      <c r="L9032" s="213"/>
    </row>
    <row r="9033" spans="12:12" x14ac:dyDescent="0.35">
      <c r="L9033" s="213"/>
    </row>
    <row r="9034" spans="12:12" x14ac:dyDescent="0.35">
      <c r="L9034" s="213"/>
    </row>
    <row r="9035" spans="12:12" x14ac:dyDescent="0.35">
      <c r="L9035" s="213"/>
    </row>
    <row r="9036" spans="12:12" x14ac:dyDescent="0.35">
      <c r="L9036" s="213"/>
    </row>
    <row r="9037" spans="12:12" x14ac:dyDescent="0.35">
      <c r="L9037" s="213"/>
    </row>
    <row r="9038" spans="12:12" x14ac:dyDescent="0.35">
      <c r="L9038" s="213"/>
    </row>
    <row r="9039" spans="12:12" x14ac:dyDescent="0.35">
      <c r="L9039" s="213"/>
    </row>
    <row r="9040" spans="12:12" x14ac:dyDescent="0.35">
      <c r="L9040" s="213"/>
    </row>
    <row r="9041" spans="12:12" x14ac:dyDescent="0.35">
      <c r="L9041" s="213"/>
    </row>
    <row r="9042" spans="12:12" x14ac:dyDescent="0.35">
      <c r="L9042" s="213"/>
    </row>
    <row r="9043" spans="12:12" x14ac:dyDescent="0.35">
      <c r="L9043" s="213"/>
    </row>
    <row r="9044" spans="12:12" x14ac:dyDescent="0.35">
      <c r="L9044" s="213"/>
    </row>
    <row r="9045" spans="12:12" x14ac:dyDescent="0.35">
      <c r="L9045" s="213"/>
    </row>
    <row r="9046" spans="12:12" x14ac:dyDescent="0.35">
      <c r="L9046" s="213"/>
    </row>
    <row r="9047" spans="12:12" x14ac:dyDescent="0.35">
      <c r="L9047" s="213"/>
    </row>
    <row r="9048" spans="12:12" x14ac:dyDescent="0.35">
      <c r="L9048" s="213"/>
    </row>
    <row r="9049" spans="12:12" x14ac:dyDescent="0.35">
      <c r="L9049" s="213"/>
    </row>
    <row r="9050" spans="12:12" x14ac:dyDescent="0.35">
      <c r="L9050" s="213"/>
    </row>
    <row r="9051" spans="12:12" x14ac:dyDescent="0.35">
      <c r="L9051" s="213"/>
    </row>
    <row r="9052" spans="12:12" x14ac:dyDescent="0.35">
      <c r="L9052" s="213"/>
    </row>
    <row r="9053" spans="12:12" x14ac:dyDescent="0.35">
      <c r="L9053" s="213"/>
    </row>
    <row r="9054" spans="12:12" x14ac:dyDescent="0.35">
      <c r="L9054" s="213"/>
    </row>
    <row r="9055" spans="12:12" x14ac:dyDescent="0.35">
      <c r="L9055" s="213"/>
    </row>
    <row r="9056" spans="12:12" x14ac:dyDescent="0.35">
      <c r="L9056" s="213"/>
    </row>
    <row r="9057" spans="12:12" x14ac:dyDescent="0.35">
      <c r="L9057" s="213"/>
    </row>
    <row r="9058" spans="12:12" x14ac:dyDescent="0.35">
      <c r="L9058" s="213"/>
    </row>
    <row r="9059" spans="12:12" x14ac:dyDescent="0.35">
      <c r="L9059" s="213"/>
    </row>
    <row r="9060" spans="12:12" x14ac:dyDescent="0.35">
      <c r="L9060" s="213"/>
    </row>
    <row r="9061" spans="12:12" x14ac:dyDescent="0.35">
      <c r="L9061" s="213"/>
    </row>
    <row r="9062" spans="12:12" x14ac:dyDescent="0.35">
      <c r="L9062" s="213"/>
    </row>
    <row r="9063" spans="12:12" x14ac:dyDescent="0.35">
      <c r="L9063" s="213"/>
    </row>
    <row r="9064" spans="12:12" x14ac:dyDescent="0.35">
      <c r="L9064" s="213"/>
    </row>
    <row r="9065" spans="12:12" x14ac:dyDescent="0.35">
      <c r="L9065" s="213"/>
    </row>
    <row r="9066" spans="12:12" x14ac:dyDescent="0.35">
      <c r="L9066" s="213"/>
    </row>
    <row r="9067" spans="12:12" x14ac:dyDescent="0.35">
      <c r="L9067" s="213"/>
    </row>
    <row r="9068" spans="12:12" x14ac:dyDescent="0.35">
      <c r="L9068" s="213"/>
    </row>
    <row r="9069" spans="12:12" x14ac:dyDescent="0.35">
      <c r="L9069" s="213"/>
    </row>
    <row r="9070" spans="12:12" x14ac:dyDescent="0.35">
      <c r="L9070" s="213"/>
    </row>
    <row r="9071" spans="12:12" x14ac:dyDescent="0.35">
      <c r="L9071" s="213"/>
    </row>
    <row r="9072" spans="12:12" x14ac:dyDescent="0.35">
      <c r="L9072" s="213"/>
    </row>
    <row r="9073" spans="12:12" x14ac:dyDescent="0.35">
      <c r="L9073" s="213"/>
    </row>
    <row r="9074" spans="12:12" x14ac:dyDescent="0.35">
      <c r="L9074" s="213"/>
    </row>
    <row r="9075" spans="12:12" x14ac:dyDescent="0.35">
      <c r="L9075" s="213"/>
    </row>
    <row r="9076" spans="12:12" x14ac:dyDescent="0.35">
      <c r="L9076" s="213"/>
    </row>
    <row r="9077" spans="12:12" x14ac:dyDescent="0.35">
      <c r="L9077" s="213"/>
    </row>
    <row r="9078" spans="12:12" x14ac:dyDescent="0.35">
      <c r="L9078" s="213"/>
    </row>
    <row r="9079" spans="12:12" x14ac:dyDescent="0.35">
      <c r="L9079" s="213"/>
    </row>
    <row r="9080" spans="12:12" x14ac:dyDescent="0.35">
      <c r="L9080" s="213"/>
    </row>
    <row r="9081" spans="12:12" x14ac:dyDescent="0.35">
      <c r="L9081" s="213"/>
    </row>
    <row r="9082" spans="12:12" x14ac:dyDescent="0.35">
      <c r="L9082" s="213"/>
    </row>
    <row r="9083" spans="12:12" x14ac:dyDescent="0.35">
      <c r="L9083" s="213"/>
    </row>
    <row r="9084" spans="12:12" x14ac:dyDescent="0.35">
      <c r="L9084" s="213"/>
    </row>
    <row r="9085" spans="12:12" x14ac:dyDescent="0.35">
      <c r="L9085" s="213"/>
    </row>
    <row r="9086" spans="12:12" x14ac:dyDescent="0.35">
      <c r="L9086" s="213"/>
    </row>
    <row r="9087" spans="12:12" x14ac:dyDescent="0.35">
      <c r="L9087" s="213"/>
    </row>
    <row r="9088" spans="12:12" x14ac:dyDescent="0.35">
      <c r="L9088" s="213"/>
    </row>
    <row r="9089" spans="12:12" x14ac:dyDescent="0.35">
      <c r="L9089" s="213"/>
    </row>
    <row r="9090" spans="12:12" x14ac:dyDescent="0.35">
      <c r="L9090" s="213"/>
    </row>
    <row r="9091" spans="12:12" x14ac:dyDescent="0.35">
      <c r="L9091" s="213"/>
    </row>
    <row r="9092" spans="12:12" x14ac:dyDescent="0.35">
      <c r="L9092" s="213"/>
    </row>
    <row r="9093" spans="12:12" x14ac:dyDescent="0.35">
      <c r="L9093" s="213"/>
    </row>
    <row r="9094" spans="12:12" x14ac:dyDescent="0.35">
      <c r="L9094" s="213"/>
    </row>
    <row r="9095" spans="12:12" x14ac:dyDescent="0.35">
      <c r="L9095" s="213"/>
    </row>
    <row r="9096" spans="12:12" x14ac:dyDescent="0.35">
      <c r="L9096" s="213"/>
    </row>
    <row r="9097" spans="12:12" x14ac:dyDescent="0.35">
      <c r="L9097" s="213"/>
    </row>
    <row r="9098" spans="12:12" x14ac:dyDescent="0.35">
      <c r="L9098" s="213"/>
    </row>
    <row r="9099" spans="12:12" x14ac:dyDescent="0.35">
      <c r="L9099" s="213"/>
    </row>
    <row r="9100" spans="12:12" x14ac:dyDescent="0.35">
      <c r="L9100" s="213"/>
    </row>
    <row r="9101" spans="12:12" x14ac:dyDescent="0.35">
      <c r="L9101" s="213"/>
    </row>
    <row r="9102" spans="12:12" x14ac:dyDescent="0.35">
      <c r="L9102" s="213"/>
    </row>
    <row r="9103" spans="12:12" x14ac:dyDescent="0.35">
      <c r="L9103" s="213"/>
    </row>
    <row r="9104" spans="12:12" x14ac:dyDescent="0.35">
      <c r="L9104" s="213"/>
    </row>
    <row r="9105" spans="12:12" x14ac:dyDescent="0.35">
      <c r="L9105" s="213"/>
    </row>
    <row r="9106" spans="12:12" x14ac:dyDescent="0.35">
      <c r="L9106" s="213"/>
    </row>
    <row r="9107" spans="12:12" x14ac:dyDescent="0.35">
      <c r="L9107" s="213"/>
    </row>
    <row r="9108" spans="12:12" x14ac:dyDescent="0.35">
      <c r="L9108" s="213"/>
    </row>
    <row r="9109" spans="12:12" x14ac:dyDescent="0.35">
      <c r="L9109" s="213"/>
    </row>
    <row r="9110" spans="12:12" x14ac:dyDescent="0.35">
      <c r="L9110" s="213"/>
    </row>
    <row r="9111" spans="12:12" x14ac:dyDescent="0.35">
      <c r="L9111" s="213"/>
    </row>
    <row r="9112" spans="12:12" x14ac:dyDescent="0.35">
      <c r="L9112" s="213"/>
    </row>
    <row r="9113" spans="12:12" x14ac:dyDescent="0.35">
      <c r="L9113" s="213"/>
    </row>
    <row r="9114" spans="12:12" x14ac:dyDescent="0.35">
      <c r="L9114" s="213"/>
    </row>
    <row r="9115" spans="12:12" x14ac:dyDescent="0.35">
      <c r="L9115" s="213"/>
    </row>
    <row r="9116" spans="12:12" x14ac:dyDescent="0.35">
      <c r="L9116" s="213"/>
    </row>
    <row r="9117" spans="12:12" x14ac:dyDescent="0.35">
      <c r="L9117" s="213"/>
    </row>
    <row r="9118" spans="12:12" x14ac:dyDescent="0.35">
      <c r="L9118" s="213"/>
    </row>
    <row r="9119" spans="12:12" x14ac:dyDescent="0.35">
      <c r="L9119" s="213"/>
    </row>
    <row r="9120" spans="12:12" x14ac:dyDescent="0.35">
      <c r="L9120" s="213"/>
    </row>
    <row r="9121" spans="12:12" x14ac:dyDescent="0.35">
      <c r="L9121" s="213"/>
    </row>
    <row r="9122" spans="12:12" x14ac:dyDescent="0.35">
      <c r="L9122" s="213"/>
    </row>
    <row r="9123" spans="12:12" x14ac:dyDescent="0.35">
      <c r="L9123" s="213"/>
    </row>
    <row r="9124" spans="12:12" x14ac:dyDescent="0.35">
      <c r="L9124" s="213"/>
    </row>
    <row r="9125" spans="12:12" x14ac:dyDescent="0.35">
      <c r="L9125" s="213"/>
    </row>
    <row r="9126" spans="12:12" x14ac:dyDescent="0.35">
      <c r="L9126" s="213"/>
    </row>
    <row r="9127" spans="12:12" x14ac:dyDescent="0.35">
      <c r="L9127" s="213"/>
    </row>
    <row r="9128" spans="12:12" x14ac:dyDescent="0.35">
      <c r="L9128" s="213"/>
    </row>
    <row r="9129" spans="12:12" x14ac:dyDescent="0.35">
      <c r="L9129" s="213"/>
    </row>
    <row r="9130" spans="12:12" x14ac:dyDescent="0.35">
      <c r="L9130" s="213"/>
    </row>
    <row r="9131" spans="12:12" x14ac:dyDescent="0.35">
      <c r="L9131" s="213"/>
    </row>
    <row r="9132" spans="12:12" x14ac:dyDescent="0.35">
      <c r="L9132" s="213"/>
    </row>
    <row r="9133" spans="12:12" x14ac:dyDescent="0.35">
      <c r="L9133" s="213"/>
    </row>
    <row r="9134" spans="12:12" x14ac:dyDescent="0.35">
      <c r="L9134" s="213"/>
    </row>
    <row r="9135" spans="12:12" x14ac:dyDescent="0.35">
      <c r="L9135" s="213"/>
    </row>
    <row r="9136" spans="12:12" x14ac:dyDescent="0.35">
      <c r="L9136" s="213"/>
    </row>
    <row r="9137" spans="12:12" x14ac:dyDescent="0.35">
      <c r="L9137" s="213"/>
    </row>
    <row r="9138" spans="12:12" x14ac:dyDescent="0.35">
      <c r="L9138" s="213"/>
    </row>
    <row r="9139" spans="12:12" x14ac:dyDescent="0.35">
      <c r="L9139" s="213"/>
    </row>
    <row r="9140" spans="12:12" x14ac:dyDescent="0.35">
      <c r="L9140" s="213"/>
    </row>
    <row r="9141" spans="12:12" x14ac:dyDescent="0.35">
      <c r="L9141" s="213"/>
    </row>
    <row r="9142" spans="12:12" x14ac:dyDescent="0.35">
      <c r="L9142" s="213"/>
    </row>
    <row r="9143" spans="12:12" x14ac:dyDescent="0.35">
      <c r="L9143" s="213"/>
    </row>
    <row r="9144" spans="12:12" x14ac:dyDescent="0.35">
      <c r="L9144" s="213"/>
    </row>
    <row r="9145" spans="12:12" x14ac:dyDescent="0.35">
      <c r="L9145" s="213"/>
    </row>
    <row r="9146" spans="12:12" x14ac:dyDescent="0.35">
      <c r="L9146" s="213"/>
    </row>
    <row r="9147" spans="12:12" x14ac:dyDescent="0.35">
      <c r="L9147" s="213"/>
    </row>
    <row r="9148" spans="12:12" x14ac:dyDescent="0.35">
      <c r="L9148" s="213"/>
    </row>
    <row r="9149" spans="12:12" x14ac:dyDescent="0.35">
      <c r="L9149" s="213"/>
    </row>
    <row r="9150" spans="12:12" x14ac:dyDescent="0.35">
      <c r="L9150" s="213"/>
    </row>
    <row r="9151" spans="12:12" x14ac:dyDescent="0.35">
      <c r="L9151" s="213"/>
    </row>
    <row r="9152" spans="12:12" x14ac:dyDescent="0.35">
      <c r="L9152" s="213"/>
    </row>
    <row r="9153" spans="12:12" x14ac:dyDescent="0.35">
      <c r="L9153" s="213"/>
    </row>
    <row r="9154" spans="12:12" x14ac:dyDescent="0.35">
      <c r="L9154" s="213"/>
    </row>
    <row r="9155" spans="12:12" x14ac:dyDescent="0.35">
      <c r="L9155" s="213"/>
    </row>
    <row r="9156" spans="12:12" x14ac:dyDescent="0.35">
      <c r="L9156" s="213"/>
    </row>
    <row r="9157" spans="12:12" x14ac:dyDescent="0.35">
      <c r="L9157" s="213"/>
    </row>
    <row r="9158" spans="12:12" x14ac:dyDescent="0.35">
      <c r="L9158" s="213"/>
    </row>
    <row r="9159" spans="12:12" x14ac:dyDescent="0.35">
      <c r="L9159" s="213"/>
    </row>
    <row r="9160" spans="12:12" x14ac:dyDescent="0.35">
      <c r="L9160" s="213"/>
    </row>
    <row r="9161" spans="12:12" x14ac:dyDescent="0.35">
      <c r="L9161" s="213"/>
    </row>
    <row r="9162" spans="12:12" x14ac:dyDescent="0.35">
      <c r="L9162" s="213"/>
    </row>
    <row r="9163" spans="12:12" x14ac:dyDescent="0.35">
      <c r="L9163" s="213"/>
    </row>
    <row r="9164" spans="12:12" x14ac:dyDescent="0.35">
      <c r="L9164" s="213"/>
    </row>
    <row r="9165" spans="12:12" x14ac:dyDescent="0.35">
      <c r="L9165" s="213"/>
    </row>
    <row r="9166" spans="12:12" x14ac:dyDescent="0.35">
      <c r="L9166" s="213"/>
    </row>
    <row r="9167" spans="12:12" x14ac:dyDescent="0.35">
      <c r="L9167" s="213"/>
    </row>
    <row r="9168" spans="12:12" x14ac:dyDescent="0.35">
      <c r="L9168" s="213"/>
    </row>
    <row r="9169" spans="12:12" x14ac:dyDescent="0.35">
      <c r="L9169" s="213"/>
    </row>
    <row r="9170" spans="12:12" x14ac:dyDescent="0.35">
      <c r="L9170" s="213"/>
    </row>
    <row r="9171" spans="12:12" x14ac:dyDescent="0.35">
      <c r="L9171" s="213"/>
    </row>
    <row r="9172" spans="12:12" x14ac:dyDescent="0.35">
      <c r="L9172" s="213"/>
    </row>
    <row r="9173" spans="12:12" x14ac:dyDescent="0.35">
      <c r="L9173" s="213"/>
    </row>
    <row r="9174" spans="12:12" x14ac:dyDescent="0.35">
      <c r="L9174" s="213"/>
    </row>
    <row r="9175" spans="12:12" x14ac:dyDescent="0.35">
      <c r="L9175" s="213"/>
    </row>
    <row r="9176" spans="12:12" x14ac:dyDescent="0.35">
      <c r="L9176" s="213"/>
    </row>
    <row r="9177" spans="12:12" x14ac:dyDescent="0.35">
      <c r="L9177" s="213"/>
    </row>
    <row r="9178" spans="12:12" x14ac:dyDescent="0.35">
      <c r="L9178" s="213"/>
    </row>
    <row r="9179" spans="12:12" x14ac:dyDescent="0.35">
      <c r="L9179" s="213"/>
    </row>
    <row r="9180" spans="12:12" x14ac:dyDescent="0.35">
      <c r="L9180" s="213"/>
    </row>
    <row r="9181" spans="12:12" x14ac:dyDescent="0.35">
      <c r="L9181" s="213"/>
    </row>
    <row r="9182" spans="12:12" x14ac:dyDescent="0.35">
      <c r="L9182" s="213"/>
    </row>
    <row r="9183" spans="12:12" x14ac:dyDescent="0.35">
      <c r="L9183" s="213"/>
    </row>
    <row r="9184" spans="12:12" x14ac:dyDescent="0.35">
      <c r="L9184" s="213"/>
    </row>
    <row r="9185" spans="12:12" x14ac:dyDescent="0.35">
      <c r="L9185" s="213"/>
    </row>
    <row r="9186" spans="12:12" x14ac:dyDescent="0.35">
      <c r="L9186" s="213"/>
    </row>
    <row r="9187" spans="12:12" x14ac:dyDescent="0.35">
      <c r="L9187" s="213"/>
    </row>
    <row r="9188" spans="12:12" x14ac:dyDescent="0.35">
      <c r="L9188" s="213"/>
    </row>
    <row r="9189" spans="12:12" x14ac:dyDescent="0.35">
      <c r="L9189" s="213"/>
    </row>
    <row r="9190" spans="12:12" x14ac:dyDescent="0.35">
      <c r="L9190" s="213"/>
    </row>
    <row r="9191" spans="12:12" x14ac:dyDescent="0.35">
      <c r="L9191" s="213"/>
    </row>
    <row r="9192" spans="12:12" x14ac:dyDescent="0.35">
      <c r="L9192" s="213"/>
    </row>
    <row r="9193" spans="12:12" x14ac:dyDescent="0.35">
      <c r="L9193" s="213"/>
    </row>
    <row r="9194" spans="12:12" x14ac:dyDescent="0.35">
      <c r="L9194" s="213"/>
    </row>
    <row r="9195" spans="12:12" x14ac:dyDescent="0.35">
      <c r="L9195" s="213"/>
    </row>
    <row r="9196" spans="12:12" x14ac:dyDescent="0.35">
      <c r="L9196" s="213"/>
    </row>
    <row r="9197" spans="12:12" x14ac:dyDescent="0.35">
      <c r="L9197" s="213"/>
    </row>
    <row r="9198" spans="12:12" x14ac:dyDescent="0.35">
      <c r="L9198" s="213"/>
    </row>
    <row r="9199" spans="12:12" x14ac:dyDescent="0.35">
      <c r="L9199" s="213"/>
    </row>
    <row r="9200" spans="12:12" x14ac:dyDescent="0.35">
      <c r="L9200" s="213"/>
    </row>
    <row r="9201" spans="12:12" x14ac:dyDescent="0.35">
      <c r="L9201" s="213"/>
    </row>
    <row r="9202" spans="12:12" x14ac:dyDescent="0.35">
      <c r="L9202" s="213"/>
    </row>
    <row r="9203" spans="12:12" x14ac:dyDescent="0.35">
      <c r="L9203" s="213"/>
    </row>
    <row r="9204" spans="12:12" x14ac:dyDescent="0.35">
      <c r="L9204" s="213"/>
    </row>
    <row r="9205" spans="12:12" x14ac:dyDescent="0.35">
      <c r="L9205" s="213"/>
    </row>
    <row r="9206" spans="12:12" x14ac:dyDescent="0.35">
      <c r="L9206" s="213"/>
    </row>
    <row r="9207" spans="12:12" x14ac:dyDescent="0.35">
      <c r="L9207" s="213"/>
    </row>
    <row r="9208" spans="12:12" x14ac:dyDescent="0.35">
      <c r="L9208" s="213"/>
    </row>
    <row r="9209" spans="12:12" x14ac:dyDescent="0.35">
      <c r="L9209" s="213"/>
    </row>
    <row r="9210" spans="12:12" x14ac:dyDescent="0.35">
      <c r="L9210" s="213"/>
    </row>
    <row r="9211" spans="12:12" x14ac:dyDescent="0.35">
      <c r="L9211" s="213"/>
    </row>
    <row r="9212" spans="12:12" x14ac:dyDescent="0.35">
      <c r="L9212" s="213"/>
    </row>
    <row r="9213" spans="12:12" x14ac:dyDescent="0.35">
      <c r="L9213" s="213"/>
    </row>
    <row r="9214" spans="12:12" x14ac:dyDescent="0.35">
      <c r="L9214" s="213"/>
    </row>
    <row r="9215" spans="12:12" x14ac:dyDescent="0.35">
      <c r="L9215" s="213"/>
    </row>
    <row r="9216" spans="12:12" x14ac:dyDescent="0.35">
      <c r="L9216" s="213"/>
    </row>
    <row r="9217" spans="12:12" x14ac:dyDescent="0.35">
      <c r="L9217" s="213"/>
    </row>
    <row r="9218" spans="12:12" x14ac:dyDescent="0.35">
      <c r="L9218" s="213"/>
    </row>
    <row r="9219" spans="12:12" x14ac:dyDescent="0.35">
      <c r="L9219" s="213"/>
    </row>
    <row r="9220" spans="12:12" x14ac:dyDescent="0.35">
      <c r="L9220" s="213"/>
    </row>
    <row r="9221" spans="12:12" x14ac:dyDescent="0.35">
      <c r="L9221" s="213"/>
    </row>
    <row r="9222" spans="12:12" x14ac:dyDescent="0.35">
      <c r="L9222" s="213"/>
    </row>
    <row r="9223" spans="12:12" x14ac:dyDescent="0.35">
      <c r="L9223" s="213"/>
    </row>
    <row r="9224" spans="12:12" x14ac:dyDescent="0.35">
      <c r="L9224" s="213"/>
    </row>
    <row r="9225" spans="12:12" x14ac:dyDescent="0.35">
      <c r="L9225" s="213"/>
    </row>
    <row r="9226" spans="12:12" x14ac:dyDescent="0.35">
      <c r="L9226" s="213"/>
    </row>
    <row r="9227" spans="12:12" x14ac:dyDescent="0.35">
      <c r="L9227" s="213"/>
    </row>
    <row r="9228" spans="12:12" x14ac:dyDescent="0.35">
      <c r="L9228" s="213"/>
    </row>
    <row r="9229" spans="12:12" x14ac:dyDescent="0.35">
      <c r="L9229" s="213"/>
    </row>
    <row r="9230" spans="12:12" x14ac:dyDescent="0.35">
      <c r="L9230" s="213"/>
    </row>
    <row r="9231" spans="12:12" x14ac:dyDescent="0.35">
      <c r="L9231" s="213"/>
    </row>
    <row r="9232" spans="12:12" x14ac:dyDescent="0.35">
      <c r="L9232" s="213"/>
    </row>
    <row r="9233" spans="12:12" x14ac:dyDescent="0.35">
      <c r="L9233" s="213"/>
    </row>
    <row r="9234" spans="12:12" x14ac:dyDescent="0.35">
      <c r="L9234" s="213"/>
    </row>
    <row r="9235" spans="12:12" x14ac:dyDescent="0.35">
      <c r="L9235" s="213"/>
    </row>
    <row r="9236" spans="12:12" x14ac:dyDescent="0.35">
      <c r="L9236" s="213"/>
    </row>
    <row r="9237" spans="12:12" x14ac:dyDescent="0.35">
      <c r="L9237" s="213"/>
    </row>
    <row r="9238" spans="12:12" x14ac:dyDescent="0.35">
      <c r="L9238" s="213"/>
    </row>
    <row r="9239" spans="12:12" x14ac:dyDescent="0.35">
      <c r="L9239" s="213"/>
    </row>
    <row r="9240" spans="12:12" x14ac:dyDescent="0.35">
      <c r="L9240" s="213"/>
    </row>
    <row r="9241" spans="12:12" x14ac:dyDescent="0.35">
      <c r="L9241" s="213"/>
    </row>
    <row r="9242" spans="12:12" x14ac:dyDescent="0.35">
      <c r="L9242" s="213"/>
    </row>
    <row r="9243" spans="12:12" x14ac:dyDescent="0.35">
      <c r="L9243" s="213"/>
    </row>
    <row r="9244" spans="12:12" x14ac:dyDescent="0.35">
      <c r="L9244" s="213"/>
    </row>
    <row r="9245" spans="12:12" x14ac:dyDescent="0.35">
      <c r="L9245" s="213"/>
    </row>
    <row r="9246" spans="12:12" x14ac:dyDescent="0.35">
      <c r="L9246" s="213"/>
    </row>
    <row r="9247" spans="12:12" x14ac:dyDescent="0.35">
      <c r="L9247" s="213"/>
    </row>
    <row r="9248" spans="12:12" x14ac:dyDescent="0.35">
      <c r="L9248" s="213"/>
    </row>
    <row r="9249" spans="12:12" x14ac:dyDescent="0.35">
      <c r="L9249" s="213"/>
    </row>
    <row r="9250" spans="12:12" x14ac:dyDescent="0.35">
      <c r="L9250" s="213"/>
    </row>
    <row r="9251" spans="12:12" x14ac:dyDescent="0.35">
      <c r="L9251" s="213"/>
    </row>
    <row r="9252" spans="12:12" x14ac:dyDescent="0.35">
      <c r="L9252" s="213"/>
    </row>
    <row r="9253" spans="12:12" x14ac:dyDescent="0.35">
      <c r="L9253" s="213"/>
    </row>
    <row r="9254" spans="12:12" x14ac:dyDescent="0.35">
      <c r="L9254" s="213"/>
    </row>
    <row r="9255" spans="12:12" x14ac:dyDescent="0.35">
      <c r="L9255" s="213"/>
    </row>
    <row r="9256" spans="12:12" x14ac:dyDescent="0.35">
      <c r="L9256" s="213"/>
    </row>
    <row r="9257" spans="12:12" x14ac:dyDescent="0.35">
      <c r="L9257" s="213"/>
    </row>
    <row r="9258" spans="12:12" x14ac:dyDescent="0.35">
      <c r="L9258" s="213"/>
    </row>
    <row r="9259" spans="12:12" x14ac:dyDescent="0.35">
      <c r="L9259" s="213"/>
    </row>
    <row r="9260" spans="12:12" x14ac:dyDescent="0.35">
      <c r="L9260" s="213"/>
    </row>
    <row r="9261" spans="12:12" x14ac:dyDescent="0.35">
      <c r="L9261" s="213"/>
    </row>
    <row r="9262" spans="12:12" x14ac:dyDescent="0.35">
      <c r="L9262" s="213"/>
    </row>
    <row r="9263" spans="12:12" x14ac:dyDescent="0.35">
      <c r="L9263" s="213"/>
    </row>
    <row r="9264" spans="12:12" x14ac:dyDescent="0.35">
      <c r="L9264" s="213"/>
    </row>
    <row r="9265" spans="12:12" x14ac:dyDescent="0.35">
      <c r="L9265" s="213"/>
    </row>
    <row r="9266" spans="12:12" x14ac:dyDescent="0.35">
      <c r="L9266" s="213"/>
    </row>
    <row r="9267" spans="12:12" x14ac:dyDescent="0.35">
      <c r="L9267" s="213"/>
    </row>
    <row r="9268" spans="12:12" x14ac:dyDescent="0.35">
      <c r="L9268" s="213"/>
    </row>
    <row r="9269" spans="12:12" x14ac:dyDescent="0.35">
      <c r="L9269" s="213"/>
    </row>
    <row r="9270" spans="12:12" x14ac:dyDescent="0.35">
      <c r="L9270" s="213"/>
    </row>
    <row r="9271" spans="12:12" x14ac:dyDescent="0.35">
      <c r="L9271" s="213"/>
    </row>
    <row r="9272" spans="12:12" x14ac:dyDescent="0.35">
      <c r="L9272" s="213"/>
    </row>
    <row r="9273" spans="12:12" x14ac:dyDescent="0.35">
      <c r="L9273" s="213"/>
    </row>
    <row r="9274" spans="12:12" x14ac:dyDescent="0.35">
      <c r="L9274" s="213"/>
    </row>
    <row r="9275" spans="12:12" x14ac:dyDescent="0.35">
      <c r="L9275" s="213"/>
    </row>
    <row r="9276" spans="12:12" x14ac:dyDescent="0.35">
      <c r="L9276" s="213"/>
    </row>
    <row r="9277" spans="12:12" x14ac:dyDescent="0.35">
      <c r="L9277" s="213"/>
    </row>
    <row r="9278" spans="12:12" x14ac:dyDescent="0.35">
      <c r="L9278" s="213"/>
    </row>
    <row r="9279" spans="12:12" x14ac:dyDescent="0.35">
      <c r="L9279" s="213"/>
    </row>
    <row r="9280" spans="12:12" x14ac:dyDescent="0.35">
      <c r="L9280" s="213"/>
    </row>
    <row r="9281" spans="12:12" x14ac:dyDescent="0.35">
      <c r="L9281" s="213"/>
    </row>
    <row r="9282" spans="12:12" x14ac:dyDescent="0.35">
      <c r="L9282" s="213"/>
    </row>
    <row r="9283" spans="12:12" x14ac:dyDescent="0.35">
      <c r="L9283" s="213"/>
    </row>
    <row r="9284" spans="12:12" x14ac:dyDescent="0.35">
      <c r="L9284" s="213"/>
    </row>
    <row r="9285" spans="12:12" x14ac:dyDescent="0.35">
      <c r="L9285" s="213"/>
    </row>
    <row r="9286" spans="12:12" x14ac:dyDescent="0.35">
      <c r="L9286" s="213"/>
    </row>
    <row r="9287" spans="12:12" x14ac:dyDescent="0.35">
      <c r="L9287" s="213"/>
    </row>
    <row r="9288" spans="12:12" x14ac:dyDescent="0.35">
      <c r="L9288" s="213"/>
    </row>
    <row r="9289" spans="12:12" x14ac:dyDescent="0.35">
      <c r="L9289" s="213"/>
    </row>
    <row r="9290" spans="12:12" x14ac:dyDescent="0.35">
      <c r="L9290" s="213"/>
    </row>
    <row r="9291" spans="12:12" x14ac:dyDescent="0.35">
      <c r="L9291" s="213"/>
    </row>
    <row r="9292" spans="12:12" x14ac:dyDescent="0.35">
      <c r="L9292" s="213"/>
    </row>
    <row r="9293" spans="12:12" x14ac:dyDescent="0.35">
      <c r="L9293" s="213"/>
    </row>
    <row r="9294" spans="12:12" x14ac:dyDescent="0.35">
      <c r="L9294" s="213"/>
    </row>
    <row r="9295" spans="12:12" x14ac:dyDescent="0.35">
      <c r="L9295" s="213"/>
    </row>
    <row r="9296" spans="12:12" x14ac:dyDescent="0.35">
      <c r="L9296" s="213"/>
    </row>
    <row r="9297" spans="12:12" x14ac:dyDescent="0.35">
      <c r="L9297" s="213"/>
    </row>
    <row r="9298" spans="12:12" x14ac:dyDescent="0.35">
      <c r="L9298" s="213"/>
    </row>
    <row r="9299" spans="12:12" x14ac:dyDescent="0.35">
      <c r="L9299" s="213"/>
    </row>
    <row r="9300" spans="12:12" x14ac:dyDescent="0.35">
      <c r="L9300" s="213"/>
    </row>
    <row r="9301" spans="12:12" x14ac:dyDescent="0.35">
      <c r="L9301" s="213"/>
    </row>
    <row r="9302" spans="12:12" x14ac:dyDescent="0.35">
      <c r="L9302" s="213"/>
    </row>
    <row r="9303" spans="12:12" x14ac:dyDescent="0.35">
      <c r="L9303" s="213"/>
    </row>
    <row r="9304" spans="12:12" x14ac:dyDescent="0.35">
      <c r="L9304" s="213"/>
    </row>
    <row r="9305" spans="12:12" x14ac:dyDescent="0.35">
      <c r="L9305" s="213"/>
    </row>
    <row r="9306" spans="12:12" x14ac:dyDescent="0.35">
      <c r="L9306" s="213"/>
    </row>
    <row r="9307" spans="12:12" x14ac:dyDescent="0.35">
      <c r="L9307" s="213"/>
    </row>
    <row r="9308" spans="12:12" x14ac:dyDescent="0.35">
      <c r="L9308" s="213"/>
    </row>
    <row r="9309" spans="12:12" x14ac:dyDescent="0.35">
      <c r="L9309" s="213"/>
    </row>
    <row r="9310" spans="12:12" x14ac:dyDescent="0.35">
      <c r="L9310" s="213"/>
    </row>
    <row r="9311" spans="12:12" x14ac:dyDescent="0.35">
      <c r="L9311" s="213"/>
    </row>
    <row r="9312" spans="12:12" x14ac:dyDescent="0.35">
      <c r="L9312" s="213"/>
    </row>
    <row r="9313" spans="12:12" x14ac:dyDescent="0.35">
      <c r="L9313" s="213"/>
    </row>
    <row r="9314" spans="12:12" x14ac:dyDescent="0.35">
      <c r="L9314" s="213"/>
    </row>
    <row r="9315" spans="12:12" x14ac:dyDescent="0.35">
      <c r="L9315" s="213"/>
    </row>
    <row r="9316" spans="12:12" x14ac:dyDescent="0.35">
      <c r="L9316" s="213"/>
    </row>
    <row r="9317" spans="12:12" x14ac:dyDescent="0.35">
      <c r="L9317" s="213"/>
    </row>
    <row r="9318" spans="12:12" x14ac:dyDescent="0.35">
      <c r="L9318" s="213"/>
    </row>
    <row r="9319" spans="12:12" x14ac:dyDescent="0.35">
      <c r="L9319" s="213"/>
    </row>
    <row r="9320" spans="12:12" x14ac:dyDescent="0.35">
      <c r="L9320" s="213"/>
    </row>
    <row r="9321" spans="12:12" x14ac:dyDescent="0.35">
      <c r="L9321" s="213"/>
    </row>
    <row r="9322" spans="12:12" x14ac:dyDescent="0.35">
      <c r="L9322" s="213"/>
    </row>
    <row r="9323" spans="12:12" x14ac:dyDescent="0.35">
      <c r="L9323" s="213"/>
    </row>
    <row r="9324" spans="12:12" x14ac:dyDescent="0.35">
      <c r="L9324" s="213"/>
    </row>
    <row r="9325" spans="12:12" x14ac:dyDescent="0.35">
      <c r="L9325" s="213"/>
    </row>
    <row r="9326" spans="12:12" x14ac:dyDescent="0.35">
      <c r="L9326" s="213"/>
    </row>
    <row r="9327" spans="12:12" x14ac:dyDescent="0.35">
      <c r="L9327" s="213"/>
    </row>
    <row r="9328" spans="12:12" x14ac:dyDescent="0.35">
      <c r="L9328" s="213"/>
    </row>
    <row r="9329" spans="12:12" x14ac:dyDescent="0.35">
      <c r="L9329" s="213"/>
    </row>
    <row r="9330" spans="12:12" x14ac:dyDescent="0.35">
      <c r="L9330" s="213"/>
    </row>
    <row r="9331" spans="12:12" x14ac:dyDescent="0.35">
      <c r="L9331" s="213"/>
    </row>
    <row r="9332" spans="12:12" x14ac:dyDescent="0.35">
      <c r="L9332" s="213"/>
    </row>
    <row r="9333" spans="12:12" x14ac:dyDescent="0.35">
      <c r="L9333" s="213"/>
    </row>
    <row r="9334" spans="12:12" x14ac:dyDescent="0.35">
      <c r="L9334" s="213"/>
    </row>
    <row r="9335" spans="12:12" x14ac:dyDescent="0.35">
      <c r="L9335" s="213"/>
    </row>
    <row r="9336" spans="12:12" x14ac:dyDescent="0.35">
      <c r="L9336" s="213"/>
    </row>
    <row r="9337" spans="12:12" x14ac:dyDescent="0.35">
      <c r="L9337" s="213"/>
    </row>
    <row r="9338" spans="12:12" x14ac:dyDescent="0.35">
      <c r="L9338" s="213"/>
    </row>
    <row r="9339" spans="12:12" x14ac:dyDescent="0.35">
      <c r="L9339" s="213"/>
    </row>
    <row r="9340" spans="12:12" x14ac:dyDescent="0.35">
      <c r="L9340" s="213"/>
    </row>
    <row r="9341" spans="12:12" x14ac:dyDescent="0.35">
      <c r="L9341" s="213"/>
    </row>
    <row r="9342" spans="12:12" x14ac:dyDescent="0.35">
      <c r="L9342" s="213"/>
    </row>
    <row r="9343" spans="12:12" x14ac:dyDescent="0.35">
      <c r="L9343" s="213"/>
    </row>
    <row r="9344" spans="12:12" x14ac:dyDescent="0.35">
      <c r="L9344" s="213"/>
    </row>
    <row r="9345" spans="12:12" x14ac:dyDescent="0.35">
      <c r="L9345" s="213"/>
    </row>
    <row r="9346" spans="12:12" x14ac:dyDescent="0.35">
      <c r="L9346" s="213"/>
    </row>
    <row r="9347" spans="12:12" x14ac:dyDescent="0.35">
      <c r="L9347" s="213"/>
    </row>
    <row r="9348" spans="12:12" x14ac:dyDescent="0.35">
      <c r="L9348" s="213"/>
    </row>
    <row r="9349" spans="12:12" x14ac:dyDescent="0.35">
      <c r="L9349" s="213"/>
    </row>
    <row r="9350" spans="12:12" x14ac:dyDescent="0.35">
      <c r="L9350" s="213"/>
    </row>
    <row r="9351" spans="12:12" x14ac:dyDescent="0.35">
      <c r="L9351" s="213"/>
    </row>
    <row r="9352" spans="12:12" x14ac:dyDescent="0.35">
      <c r="L9352" s="213"/>
    </row>
    <row r="9353" spans="12:12" x14ac:dyDescent="0.35">
      <c r="L9353" s="213"/>
    </row>
    <row r="9354" spans="12:12" x14ac:dyDescent="0.35">
      <c r="L9354" s="213"/>
    </row>
    <row r="9355" spans="12:12" x14ac:dyDescent="0.35">
      <c r="L9355" s="213"/>
    </row>
    <row r="9356" spans="12:12" x14ac:dyDescent="0.35">
      <c r="L9356" s="213"/>
    </row>
    <row r="9357" spans="12:12" x14ac:dyDescent="0.35">
      <c r="L9357" s="213"/>
    </row>
    <row r="9358" spans="12:12" x14ac:dyDescent="0.35">
      <c r="L9358" s="213"/>
    </row>
    <row r="9359" spans="12:12" x14ac:dyDescent="0.35">
      <c r="L9359" s="213"/>
    </row>
    <row r="9360" spans="12:12" x14ac:dyDescent="0.35">
      <c r="L9360" s="213"/>
    </row>
    <row r="9361" spans="12:12" x14ac:dyDescent="0.35">
      <c r="L9361" s="213"/>
    </row>
    <row r="9362" spans="12:12" x14ac:dyDescent="0.35">
      <c r="L9362" s="213"/>
    </row>
    <row r="9363" spans="12:12" x14ac:dyDescent="0.35">
      <c r="L9363" s="213"/>
    </row>
    <row r="9364" spans="12:12" x14ac:dyDescent="0.35">
      <c r="L9364" s="213"/>
    </row>
    <row r="9365" spans="12:12" x14ac:dyDescent="0.35">
      <c r="L9365" s="213"/>
    </row>
    <row r="9366" spans="12:12" x14ac:dyDescent="0.35">
      <c r="L9366" s="213"/>
    </row>
    <row r="9367" spans="12:12" x14ac:dyDescent="0.35">
      <c r="L9367" s="213"/>
    </row>
    <row r="9368" spans="12:12" x14ac:dyDescent="0.35">
      <c r="L9368" s="213"/>
    </row>
    <row r="9369" spans="12:12" x14ac:dyDescent="0.35">
      <c r="L9369" s="213"/>
    </row>
    <row r="9370" spans="12:12" x14ac:dyDescent="0.35">
      <c r="L9370" s="213"/>
    </row>
    <row r="9371" spans="12:12" x14ac:dyDescent="0.35">
      <c r="L9371" s="213"/>
    </row>
    <row r="9372" spans="12:12" x14ac:dyDescent="0.35">
      <c r="L9372" s="213"/>
    </row>
    <row r="9373" spans="12:12" x14ac:dyDescent="0.35">
      <c r="L9373" s="213"/>
    </row>
    <row r="9374" spans="12:12" x14ac:dyDescent="0.35">
      <c r="L9374" s="213"/>
    </row>
    <row r="9375" spans="12:12" x14ac:dyDescent="0.35">
      <c r="L9375" s="213"/>
    </row>
    <row r="9376" spans="12:12" x14ac:dyDescent="0.35">
      <c r="L9376" s="213"/>
    </row>
    <row r="9377" spans="12:12" x14ac:dyDescent="0.35">
      <c r="L9377" s="213"/>
    </row>
    <row r="9378" spans="12:12" x14ac:dyDescent="0.35">
      <c r="L9378" s="213"/>
    </row>
    <row r="9379" spans="12:12" x14ac:dyDescent="0.35">
      <c r="L9379" s="213"/>
    </row>
    <row r="9380" spans="12:12" x14ac:dyDescent="0.35">
      <c r="L9380" s="213"/>
    </row>
    <row r="9381" spans="12:12" x14ac:dyDescent="0.35">
      <c r="L9381" s="213"/>
    </row>
    <row r="9382" spans="12:12" x14ac:dyDescent="0.35">
      <c r="L9382" s="213"/>
    </row>
    <row r="9383" spans="12:12" x14ac:dyDescent="0.35">
      <c r="L9383" s="213"/>
    </row>
    <row r="9384" spans="12:12" x14ac:dyDescent="0.35">
      <c r="L9384" s="213"/>
    </row>
    <row r="9385" spans="12:12" x14ac:dyDescent="0.35">
      <c r="L9385" s="213"/>
    </row>
    <row r="9386" spans="12:12" x14ac:dyDescent="0.35">
      <c r="L9386" s="213"/>
    </row>
    <row r="9387" spans="12:12" x14ac:dyDescent="0.35">
      <c r="L9387" s="213"/>
    </row>
    <row r="9388" spans="12:12" x14ac:dyDescent="0.35">
      <c r="L9388" s="213"/>
    </row>
    <row r="9389" spans="12:12" x14ac:dyDescent="0.35">
      <c r="L9389" s="213"/>
    </row>
    <row r="9390" spans="12:12" x14ac:dyDescent="0.35">
      <c r="L9390" s="213"/>
    </row>
    <row r="9391" spans="12:12" x14ac:dyDescent="0.35">
      <c r="L9391" s="213"/>
    </row>
    <row r="9392" spans="12:12" x14ac:dyDescent="0.35">
      <c r="L9392" s="213"/>
    </row>
    <row r="9393" spans="12:12" x14ac:dyDescent="0.35">
      <c r="L9393" s="213"/>
    </row>
    <row r="9394" spans="12:12" x14ac:dyDescent="0.35">
      <c r="L9394" s="213"/>
    </row>
    <row r="9395" spans="12:12" x14ac:dyDescent="0.35">
      <c r="L9395" s="213"/>
    </row>
    <row r="9396" spans="12:12" x14ac:dyDescent="0.35">
      <c r="L9396" s="213"/>
    </row>
    <row r="9397" spans="12:12" x14ac:dyDescent="0.35">
      <c r="L9397" s="213"/>
    </row>
    <row r="9398" spans="12:12" x14ac:dyDescent="0.35">
      <c r="L9398" s="213"/>
    </row>
    <row r="9399" spans="12:12" x14ac:dyDescent="0.35">
      <c r="L9399" s="213"/>
    </row>
    <row r="9400" spans="12:12" x14ac:dyDescent="0.35">
      <c r="L9400" s="213"/>
    </row>
    <row r="9401" spans="12:12" x14ac:dyDescent="0.35">
      <c r="L9401" s="213"/>
    </row>
    <row r="9402" spans="12:12" x14ac:dyDescent="0.35">
      <c r="L9402" s="213"/>
    </row>
    <row r="9403" spans="12:12" x14ac:dyDescent="0.35">
      <c r="L9403" s="213"/>
    </row>
    <row r="9404" spans="12:12" x14ac:dyDescent="0.35">
      <c r="L9404" s="213"/>
    </row>
    <row r="9405" spans="12:12" x14ac:dyDescent="0.35">
      <c r="L9405" s="213"/>
    </row>
    <row r="9406" spans="12:12" x14ac:dyDescent="0.35">
      <c r="L9406" s="213"/>
    </row>
    <row r="9407" spans="12:12" x14ac:dyDescent="0.35">
      <c r="L9407" s="213"/>
    </row>
    <row r="9408" spans="12:12" x14ac:dyDescent="0.35">
      <c r="L9408" s="213"/>
    </row>
    <row r="9409" spans="12:12" x14ac:dyDescent="0.35">
      <c r="L9409" s="213"/>
    </row>
    <row r="9410" spans="12:12" x14ac:dyDescent="0.35">
      <c r="L9410" s="213"/>
    </row>
    <row r="9411" spans="12:12" x14ac:dyDescent="0.35">
      <c r="L9411" s="213"/>
    </row>
    <row r="9412" spans="12:12" x14ac:dyDescent="0.35">
      <c r="L9412" s="213"/>
    </row>
    <row r="9413" spans="12:12" x14ac:dyDescent="0.35">
      <c r="L9413" s="213"/>
    </row>
    <row r="9414" spans="12:12" x14ac:dyDescent="0.35">
      <c r="L9414" s="213"/>
    </row>
    <row r="9415" spans="12:12" x14ac:dyDescent="0.35">
      <c r="L9415" s="213"/>
    </row>
    <row r="9416" spans="12:12" x14ac:dyDescent="0.35">
      <c r="L9416" s="213"/>
    </row>
    <row r="9417" spans="12:12" x14ac:dyDescent="0.35">
      <c r="L9417" s="213"/>
    </row>
    <row r="9418" spans="12:12" x14ac:dyDescent="0.35">
      <c r="L9418" s="213"/>
    </row>
    <row r="9419" spans="12:12" x14ac:dyDescent="0.35">
      <c r="L9419" s="213"/>
    </row>
    <row r="9420" spans="12:12" x14ac:dyDescent="0.35">
      <c r="L9420" s="213"/>
    </row>
    <row r="9421" spans="12:12" x14ac:dyDescent="0.35">
      <c r="L9421" s="213"/>
    </row>
    <row r="9422" spans="12:12" x14ac:dyDescent="0.35">
      <c r="L9422" s="213"/>
    </row>
    <row r="9423" spans="12:12" x14ac:dyDescent="0.35">
      <c r="L9423" s="213"/>
    </row>
    <row r="9424" spans="12:12" x14ac:dyDescent="0.35">
      <c r="L9424" s="213"/>
    </row>
    <row r="9425" spans="12:12" x14ac:dyDescent="0.35">
      <c r="L9425" s="213"/>
    </row>
    <row r="9426" spans="12:12" x14ac:dyDescent="0.35">
      <c r="L9426" s="213"/>
    </row>
    <row r="9427" spans="12:12" x14ac:dyDescent="0.35">
      <c r="L9427" s="213"/>
    </row>
    <row r="9428" spans="12:12" x14ac:dyDescent="0.35">
      <c r="L9428" s="213"/>
    </row>
    <row r="9429" spans="12:12" x14ac:dyDescent="0.35">
      <c r="L9429" s="213"/>
    </row>
    <row r="9430" spans="12:12" x14ac:dyDescent="0.35">
      <c r="L9430" s="213"/>
    </row>
    <row r="9431" spans="12:12" x14ac:dyDescent="0.35">
      <c r="L9431" s="213"/>
    </row>
    <row r="9432" spans="12:12" x14ac:dyDescent="0.35">
      <c r="L9432" s="213"/>
    </row>
    <row r="9433" spans="12:12" x14ac:dyDescent="0.35">
      <c r="L9433" s="213"/>
    </row>
    <row r="9434" spans="12:12" x14ac:dyDescent="0.35">
      <c r="L9434" s="213"/>
    </row>
    <row r="9435" spans="12:12" x14ac:dyDescent="0.35">
      <c r="L9435" s="213"/>
    </row>
    <row r="9436" spans="12:12" x14ac:dyDescent="0.35">
      <c r="L9436" s="213"/>
    </row>
    <row r="9437" spans="12:12" x14ac:dyDescent="0.35">
      <c r="L9437" s="213"/>
    </row>
    <row r="9438" spans="12:12" x14ac:dyDescent="0.35">
      <c r="L9438" s="213"/>
    </row>
    <row r="9439" spans="12:12" x14ac:dyDescent="0.35">
      <c r="L9439" s="213"/>
    </row>
    <row r="9440" spans="12:12" x14ac:dyDescent="0.35">
      <c r="L9440" s="213"/>
    </row>
    <row r="9441" spans="12:12" x14ac:dyDescent="0.35">
      <c r="L9441" s="213"/>
    </row>
    <row r="9442" spans="12:12" x14ac:dyDescent="0.35">
      <c r="L9442" s="213"/>
    </row>
    <row r="9443" spans="12:12" x14ac:dyDescent="0.35">
      <c r="L9443" s="213"/>
    </row>
    <row r="9444" spans="12:12" x14ac:dyDescent="0.35">
      <c r="L9444" s="213"/>
    </row>
    <row r="9445" spans="12:12" x14ac:dyDescent="0.35">
      <c r="L9445" s="213"/>
    </row>
    <row r="9446" spans="12:12" x14ac:dyDescent="0.35">
      <c r="L9446" s="213"/>
    </row>
    <row r="9447" spans="12:12" x14ac:dyDescent="0.35">
      <c r="L9447" s="213"/>
    </row>
    <row r="9448" spans="12:12" x14ac:dyDescent="0.35">
      <c r="L9448" s="213"/>
    </row>
    <row r="9449" spans="12:12" x14ac:dyDescent="0.35">
      <c r="L9449" s="213"/>
    </row>
    <row r="9450" spans="12:12" x14ac:dyDescent="0.35">
      <c r="L9450" s="213"/>
    </row>
    <row r="9451" spans="12:12" x14ac:dyDescent="0.35">
      <c r="L9451" s="213"/>
    </row>
    <row r="9452" spans="12:12" x14ac:dyDescent="0.35">
      <c r="L9452" s="213"/>
    </row>
    <row r="9453" spans="12:12" x14ac:dyDescent="0.35">
      <c r="L9453" s="213"/>
    </row>
    <row r="9454" spans="12:12" x14ac:dyDescent="0.35">
      <c r="L9454" s="213"/>
    </row>
    <row r="9455" spans="12:12" x14ac:dyDescent="0.35">
      <c r="L9455" s="213"/>
    </row>
    <row r="9456" spans="12:12" x14ac:dyDescent="0.35">
      <c r="L9456" s="213"/>
    </row>
    <row r="9457" spans="12:12" x14ac:dyDescent="0.35">
      <c r="L9457" s="213"/>
    </row>
    <row r="9458" spans="12:12" x14ac:dyDescent="0.35">
      <c r="L9458" s="213"/>
    </row>
    <row r="9459" spans="12:12" x14ac:dyDescent="0.35">
      <c r="L9459" s="213"/>
    </row>
    <row r="9460" spans="12:12" x14ac:dyDescent="0.35">
      <c r="L9460" s="213"/>
    </row>
    <row r="9461" spans="12:12" x14ac:dyDescent="0.35">
      <c r="L9461" s="213"/>
    </row>
    <row r="9462" spans="12:12" x14ac:dyDescent="0.35">
      <c r="L9462" s="213"/>
    </row>
    <row r="9463" spans="12:12" x14ac:dyDescent="0.35">
      <c r="L9463" s="213"/>
    </row>
    <row r="9464" spans="12:12" x14ac:dyDescent="0.35">
      <c r="L9464" s="213"/>
    </row>
    <row r="9465" spans="12:12" x14ac:dyDescent="0.35">
      <c r="L9465" s="213"/>
    </row>
    <row r="9466" spans="12:12" x14ac:dyDescent="0.35">
      <c r="L9466" s="213"/>
    </row>
    <row r="9467" spans="12:12" x14ac:dyDescent="0.35">
      <c r="L9467" s="213"/>
    </row>
    <row r="9468" spans="12:12" x14ac:dyDescent="0.35">
      <c r="L9468" s="213"/>
    </row>
    <row r="9469" spans="12:12" x14ac:dyDescent="0.35">
      <c r="L9469" s="213"/>
    </row>
    <row r="9470" spans="12:12" x14ac:dyDescent="0.35">
      <c r="L9470" s="213"/>
    </row>
    <row r="9471" spans="12:12" x14ac:dyDescent="0.35">
      <c r="L9471" s="213"/>
    </row>
    <row r="9472" spans="12:12" x14ac:dyDescent="0.35">
      <c r="L9472" s="213"/>
    </row>
    <row r="9473" spans="12:12" x14ac:dyDescent="0.35">
      <c r="L9473" s="213"/>
    </row>
    <row r="9474" spans="12:12" x14ac:dyDescent="0.35">
      <c r="L9474" s="213"/>
    </row>
    <row r="9475" spans="12:12" x14ac:dyDescent="0.35">
      <c r="L9475" s="213"/>
    </row>
    <row r="9476" spans="12:12" x14ac:dyDescent="0.35">
      <c r="L9476" s="213"/>
    </row>
    <row r="9477" spans="12:12" x14ac:dyDescent="0.35">
      <c r="L9477" s="213"/>
    </row>
    <row r="9478" spans="12:12" x14ac:dyDescent="0.35">
      <c r="L9478" s="213"/>
    </row>
    <row r="9479" spans="12:12" x14ac:dyDescent="0.35">
      <c r="L9479" s="213"/>
    </row>
    <row r="9480" spans="12:12" x14ac:dyDescent="0.35">
      <c r="L9480" s="213"/>
    </row>
    <row r="9481" spans="12:12" x14ac:dyDescent="0.35">
      <c r="L9481" s="213"/>
    </row>
    <row r="9482" spans="12:12" x14ac:dyDescent="0.35">
      <c r="L9482" s="213"/>
    </row>
    <row r="9483" spans="12:12" x14ac:dyDescent="0.35">
      <c r="L9483" s="213"/>
    </row>
    <row r="9484" spans="12:12" x14ac:dyDescent="0.35">
      <c r="L9484" s="213"/>
    </row>
    <row r="9485" spans="12:12" x14ac:dyDescent="0.35">
      <c r="L9485" s="213"/>
    </row>
    <row r="9486" spans="12:12" x14ac:dyDescent="0.35">
      <c r="L9486" s="213"/>
    </row>
    <row r="9487" spans="12:12" x14ac:dyDescent="0.35">
      <c r="L9487" s="213"/>
    </row>
    <row r="9488" spans="12:12" x14ac:dyDescent="0.35">
      <c r="L9488" s="213"/>
    </row>
    <row r="9489" spans="12:12" x14ac:dyDescent="0.35">
      <c r="L9489" s="213"/>
    </row>
    <row r="9490" spans="12:12" x14ac:dyDescent="0.35">
      <c r="L9490" s="213"/>
    </row>
    <row r="9491" spans="12:12" x14ac:dyDescent="0.35">
      <c r="L9491" s="213"/>
    </row>
    <row r="9492" spans="12:12" x14ac:dyDescent="0.35">
      <c r="L9492" s="213"/>
    </row>
    <row r="9493" spans="12:12" x14ac:dyDescent="0.35">
      <c r="L9493" s="213"/>
    </row>
    <row r="9494" spans="12:12" x14ac:dyDescent="0.35">
      <c r="L9494" s="213"/>
    </row>
    <row r="9495" spans="12:12" x14ac:dyDescent="0.35">
      <c r="L9495" s="213"/>
    </row>
    <row r="9496" spans="12:12" x14ac:dyDescent="0.35">
      <c r="L9496" s="213"/>
    </row>
    <row r="9497" spans="12:12" x14ac:dyDescent="0.35">
      <c r="L9497" s="213"/>
    </row>
    <row r="9498" spans="12:12" x14ac:dyDescent="0.35">
      <c r="L9498" s="213"/>
    </row>
    <row r="9499" spans="12:12" x14ac:dyDescent="0.35">
      <c r="L9499" s="213"/>
    </row>
    <row r="9500" spans="12:12" x14ac:dyDescent="0.35">
      <c r="L9500" s="213"/>
    </row>
    <row r="9501" spans="12:12" x14ac:dyDescent="0.35">
      <c r="L9501" s="213"/>
    </row>
    <row r="9502" spans="12:12" x14ac:dyDescent="0.35">
      <c r="L9502" s="213"/>
    </row>
    <row r="9503" spans="12:12" x14ac:dyDescent="0.35">
      <c r="L9503" s="213"/>
    </row>
    <row r="9504" spans="12:12" x14ac:dyDescent="0.35">
      <c r="L9504" s="213"/>
    </row>
    <row r="9505" spans="12:12" x14ac:dyDescent="0.35">
      <c r="L9505" s="213"/>
    </row>
    <row r="9506" spans="12:12" x14ac:dyDescent="0.35">
      <c r="L9506" s="213"/>
    </row>
    <row r="9507" spans="12:12" x14ac:dyDescent="0.35">
      <c r="L9507" s="213"/>
    </row>
    <row r="9508" spans="12:12" x14ac:dyDescent="0.35">
      <c r="L9508" s="213"/>
    </row>
    <row r="9509" spans="12:12" x14ac:dyDescent="0.35">
      <c r="L9509" s="213"/>
    </row>
    <row r="9510" spans="12:12" x14ac:dyDescent="0.35">
      <c r="L9510" s="213"/>
    </row>
    <row r="9511" spans="12:12" x14ac:dyDescent="0.35">
      <c r="L9511" s="213"/>
    </row>
    <row r="9512" spans="12:12" x14ac:dyDescent="0.35">
      <c r="L9512" s="213"/>
    </row>
    <row r="9513" spans="12:12" x14ac:dyDescent="0.35">
      <c r="L9513" s="213"/>
    </row>
    <row r="9514" spans="12:12" x14ac:dyDescent="0.35">
      <c r="L9514" s="213"/>
    </row>
    <row r="9515" spans="12:12" x14ac:dyDescent="0.35">
      <c r="L9515" s="213"/>
    </row>
    <row r="9516" spans="12:12" x14ac:dyDescent="0.35">
      <c r="L9516" s="213"/>
    </row>
    <row r="9517" spans="12:12" x14ac:dyDescent="0.35">
      <c r="L9517" s="213"/>
    </row>
    <row r="9518" spans="12:12" x14ac:dyDescent="0.35">
      <c r="L9518" s="213"/>
    </row>
    <row r="9519" spans="12:12" x14ac:dyDescent="0.35">
      <c r="L9519" s="213"/>
    </row>
    <row r="9520" spans="12:12" x14ac:dyDescent="0.35">
      <c r="L9520" s="213"/>
    </row>
    <row r="9521" spans="12:12" x14ac:dyDescent="0.35">
      <c r="L9521" s="213"/>
    </row>
    <row r="9522" spans="12:12" x14ac:dyDescent="0.35">
      <c r="L9522" s="213"/>
    </row>
    <row r="9523" spans="12:12" x14ac:dyDescent="0.35">
      <c r="L9523" s="213"/>
    </row>
    <row r="9524" spans="12:12" x14ac:dyDescent="0.35">
      <c r="L9524" s="213"/>
    </row>
    <row r="9525" spans="12:12" x14ac:dyDescent="0.35">
      <c r="L9525" s="213"/>
    </row>
    <row r="9526" spans="12:12" x14ac:dyDescent="0.35">
      <c r="L9526" s="213"/>
    </row>
    <row r="9527" spans="12:12" x14ac:dyDescent="0.35">
      <c r="L9527" s="213"/>
    </row>
    <row r="9528" spans="12:12" x14ac:dyDescent="0.35">
      <c r="L9528" s="213"/>
    </row>
    <row r="9529" spans="12:12" x14ac:dyDescent="0.35">
      <c r="L9529" s="213"/>
    </row>
    <row r="9530" spans="12:12" x14ac:dyDescent="0.35">
      <c r="L9530" s="213"/>
    </row>
    <row r="9531" spans="12:12" x14ac:dyDescent="0.35">
      <c r="L9531" s="213"/>
    </row>
    <row r="9532" spans="12:12" x14ac:dyDescent="0.35">
      <c r="L9532" s="213"/>
    </row>
    <row r="9533" spans="12:12" x14ac:dyDescent="0.35">
      <c r="L9533" s="213"/>
    </row>
    <row r="9534" spans="12:12" x14ac:dyDescent="0.35">
      <c r="L9534" s="213"/>
    </row>
    <row r="9535" spans="12:12" x14ac:dyDescent="0.35">
      <c r="L9535" s="213"/>
    </row>
    <row r="9536" spans="12:12" x14ac:dyDescent="0.35">
      <c r="L9536" s="213"/>
    </row>
    <row r="9537" spans="12:12" x14ac:dyDescent="0.35">
      <c r="L9537" s="213"/>
    </row>
    <row r="9538" spans="12:12" x14ac:dyDescent="0.35">
      <c r="L9538" s="213"/>
    </row>
    <row r="9539" spans="12:12" x14ac:dyDescent="0.35">
      <c r="L9539" s="213"/>
    </row>
    <row r="9540" spans="12:12" x14ac:dyDescent="0.35">
      <c r="L9540" s="213"/>
    </row>
    <row r="9541" spans="12:12" x14ac:dyDescent="0.35">
      <c r="L9541" s="213"/>
    </row>
    <row r="9542" spans="12:12" x14ac:dyDescent="0.35">
      <c r="L9542" s="213"/>
    </row>
    <row r="9543" spans="12:12" x14ac:dyDescent="0.35">
      <c r="L9543" s="213"/>
    </row>
    <row r="9544" spans="12:12" x14ac:dyDescent="0.35">
      <c r="L9544" s="213"/>
    </row>
    <row r="9545" spans="12:12" x14ac:dyDescent="0.35">
      <c r="L9545" s="213"/>
    </row>
    <row r="9546" spans="12:12" x14ac:dyDescent="0.35">
      <c r="L9546" s="213"/>
    </row>
    <row r="9547" spans="12:12" x14ac:dyDescent="0.35">
      <c r="L9547" s="213"/>
    </row>
    <row r="9548" spans="12:12" x14ac:dyDescent="0.35">
      <c r="L9548" s="213"/>
    </row>
    <row r="9549" spans="12:12" x14ac:dyDescent="0.35">
      <c r="L9549" s="213"/>
    </row>
    <row r="9550" spans="12:12" x14ac:dyDescent="0.35">
      <c r="L9550" s="213"/>
    </row>
    <row r="9551" spans="12:12" x14ac:dyDescent="0.35">
      <c r="L9551" s="213"/>
    </row>
    <row r="9552" spans="12:12" x14ac:dyDescent="0.35">
      <c r="L9552" s="213"/>
    </row>
    <row r="9553" spans="12:12" x14ac:dyDescent="0.35">
      <c r="L9553" s="213"/>
    </row>
    <row r="9554" spans="12:12" x14ac:dyDescent="0.35">
      <c r="L9554" s="213"/>
    </row>
    <row r="9555" spans="12:12" x14ac:dyDescent="0.35">
      <c r="L9555" s="213"/>
    </row>
    <row r="9556" spans="12:12" x14ac:dyDescent="0.35">
      <c r="L9556" s="213"/>
    </row>
    <row r="9557" spans="12:12" x14ac:dyDescent="0.35">
      <c r="L9557" s="213"/>
    </row>
    <row r="9558" spans="12:12" x14ac:dyDescent="0.35">
      <c r="L9558" s="213"/>
    </row>
    <row r="9559" spans="12:12" x14ac:dyDescent="0.35">
      <c r="L9559" s="213"/>
    </row>
    <row r="9560" spans="12:12" x14ac:dyDescent="0.35">
      <c r="L9560" s="213"/>
    </row>
    <row r="9561" spans="12:12" x14ac:dyDescent="0.35">
      <c r="L9561" s="213"/>
    </row>
    <row r="9562" spans="12:12" x14ac:dyDescent="0.35">
      <c r="L9562" s="213"/>
    </row>
    <row r="9563" spans="12:12" x14ac:dyDescent="0.35">
      <c r="L9563" s="213"/>
    </row>
    <row r="9564" spans="12:12" x14ac:dyDescent="0.35">
      <c r="L9564" s="213"/>
    </row>
    <row r="9565" spans="12:12" x14ac:dyDescent="0.35">
      <c r="L9565" s="213"/>
    </row>
    <row r="9566" spans="12:12" x14ac:dyDescent="0.35">
      <c r="L9566" s="213"/>
    </row>
    <row r="9567" spans="12:12" x14ac:dyDescent="0.35">
      <c r="L9567" s="213"/>
    </row>
    <row r="9568" spans="12:12" x14ac:dyDescent="0.35">
      <c r="L9568" s="213"/>
    </row>
    <row r="9569" spans="12:12" x14ac:dyDescent="0.35">
      <c r="L9569" s="213"/>
    </row>
    <row r="9570" spans="12:12" x14ac:dyDescent="0.35">
      <c r="L9570" s="213"/>
    </row>
    <row r="9571" spans="12:12" x14ac:dyDescent="0.35">
      <c r="L9571" s="213"/>
    </row>
    <row r="9572" spans="12:12" x14ac:dyDescent="0.35">
      <c r="L9572" s="213"/>
    </row>
    <row r="9573" spans="12:12" x14ac:dyDescent="0.35">
      <c r="L9573" s="213"/>
    </row>
    <row r="9574" spans="12:12" x14ac:dyDescent="0.35">
      <c r="L9574" s="213"/>
    </row>
    <row r="9575" spans="12:12" x14ac:dyDescent="0.35">
      <c r="L9575" s="213"/>
    </row>
    <row r="9576" spans="12:12" x14ac:dyDescent="0.35">
      <c r="L9576" s="213"/>
    </row>
    <row r="9577" spans="12:12" x14ac:dyDescent="0.35">
      <c r="L9577" s="213"/>
    </row>
    <row r="9578" spans="12:12" x14ac:dyDescent="0.35">
      <c r="L9578" s="213"/>
    </row>
    <row r="9579" spans="12:12" x14ac:dyDescent="0.35">
      <c r="L9579" s="213"/>
    </row>
    <row r="9580" spans="12:12" x14ac:dyDescent="0.35">
      <c r="L9580" s="213"/>
    </row>
    <row r="9581" spans="12:12" x14ac:dyDescent="0.35">
      <c r="L9581" s="213"/>
    </row>
    <row r="9582" spans="12:12" x14ac:dyDescent="0.35">
      <c r="L9582" s="213"/>
    </row>
    <row r="9583" spans="12:12" x14ac:dyDescent="0.35">
      <c r="L9583" s="213"/>
    </row>
    <row r="9584" spans="12:12" x14ac:dyDescent="0.35">
      <c r="L9584" s="213"/>
    </row>
    <row r="9585" spans="12:12" x14ac:dyDescent="0.35">
      <c r="L9585" s="213"/>
    </row>
    <row r="9586" spans="12:12" x14ac:dyDescent="0.35">
      <c r="L9586" s="213"/>
    </row>
    <row r="9587" spans="12:12" x14ac:dyDescent="0.35">
      <c r="L9587" s="213"/>
    </row>
    <row r="9588" spans="12:12" x14ac:dyDescent="0.35">
      <c r="L9588" s="213"/>
    </row>
    <row r="9589" spans="12:12" x14ac:dyDescent="0.35">
      <c r="L9589" s="213"/>
    </row>
    <row r="9590" spans="12:12" x14ac:dyDescent="0.35">
      <c r="L9590" s="213"/>
    </row>
    <row r="9591" spans="12:12" x14ac:dyDescent="0.35">
      <c r="L9591" s="213"/>
    </row>
    <row r="9592" spans="12:12" x14ac:dyDescent="0.35">
      <c r="L9592" s="213"/>
    </row>
    <row r="9593" spans="12:12" x14ac:dyDescent="0.35">
      <c r="L9593" s="213"/>
    </row>
    <row r="9594" spans="12:12" x14ac:dyDescent="0.35">
      <c r="L9594" s="213"/>
    </row>
    <row r="9595" spans="12:12" x14ac:dyDescent="0.35">
      <c r="L9595" s="213"/>
    </row>
    <row r="9596" spans="12:12" x14ac:dyDescent="0.35">
      <c r="L9596" s="213"/>
    </row>
    <row r="9597" spans="12:12" x14ac:dyDescent="0.35">
      <c r="L9597" s="213"/>
    </row>
    <row r="9598" spans="12:12" x14ac:dyDescent="0.35">
      <c r="L9598" s="213"/>
    </row>
    <row r="9599" spans="12:12" x14ac:dyDescent="0.35">
      <c r="L9599" s="213"/>
    </row>
    <row r="9600" spans="12:12" x14ac:dyDescent="0.35">
      <c r="L9600" s="213"/>
    </row>
    <row r="9601" spans="12:12" x14ac:dyDescent="0.35">
      <c r="L9601" s="213"/>
    </row>
    <row r="9602" spans="12:12" x14ac:dyDescent="0.35">
      <c r="L9602" s="213"/>
    </row>
    <row r="9603" spans="12:12" x14ac:dyDescent="0.35">
      <c r="L9603" s="213"/>
    </row>
    <row r="9604" spans="12:12" x14ac:dyDescent="0.35">
      <c r="L9604" s="213"/>
    </row>
    <row r="9605" spans="12:12" x14ac:dyDescent="0.35">
      <c r="L9605" s="213"/>
    </row>
    <row r="9606" spans="12:12" x14ac:dyDescent="0.35">
      <c r="L9606" s="213"/>
    </row>
    <row r="9607" spans="12:12" x14ac:dyDescent="0.35">
      <c r="L9607" s="213"/>
    </row>
    <row r="9608" spans="12:12" x14ac:dyDescent="0.35">
      <c r="L9608" s="213"/>
    </row>
    <row r="9609" spans="12:12" x14ac:dyDescent="0.35">
      <c r="L9609" s="213"/>
    </row>
    <row r="9610" spans="12:12" x14ac:dyDescent="0.35">
      <c r="L9610" s="213"/>
    </row>
    <row r="9611" spans="12:12" x14ac:dyDescent="0.35">
      <c r="L9611" s="213"/>
    </row>
    <row r="9612" spans="12:12" x14ac:dyDescent="0.35">
      <c r="L9612" s="213"/>
    </row>
    <row r="9613" spans="12:12" x14ac:dyDescent="0.35">
      <c r="L9613" s="213"/>
    </row>
    <row r="9614" spans="12:12" x14ac:dyDescent="0.35">
      <c r="L9614" s="213"/>
    </row>
    <row r="9615" spans="12:12" x14ac:dyDescent="0.35">
      <c r="L9615" s="213"/>
    </row>
    <row r="9616" spans="12:12" x14ac:dyDescent="0.35">
      <c r="L9616" s="213"/>
    </row>
    <row r="9617" spans="12:12" x14ac:dyDescent="0.35">
      <c r="L9617" s="213"/>
    </row>
    <row r="9618" spans="12:12" x14ac:dyDescent="0.35">
      <c r="L9618" s="213"/>
    </row>
    <row r="9619" spans="12:12" x14ac:dyDescent="0.35">
      <c r="L9619" s="213"/>
    </row>
    <row r="9620" spans="12:12" x14ac:dyDescent="0.35">
      <c r="L9620" s="213"/>
    </row>
    <row r="9621" spans="12:12" x14ac:dyDescent="0.35">
      <c r="L9621" s="213"/>
    </row>
    <row r="9622" spans="12:12" x14ac:dyDescent="0.35">
      <c r="L9622" s="213"/>
    </row>
    <row r="9623" spans="12:12" x14ac:dyDescent="0.35">
      <c r="L9623" s="213"/>
    </row>
    <row r="9624" spans="12:12" x14ac:dyDescent="0.35">
      <c r="L9624" s="213"/>
    </row>
    <row r="9625" spans="12:12" x14ac:dyDescent="0.35">
      <c r="L9625" s="213"/>
    </row>
    <row r="9626" spans="12:12" x14ac:dyDescent="0.35">
      <c r="L9626" s="213"/>
    </row>
    <row r="9627" spans="12:12" x14ac:dyDescent="0.35">
      <c r="L9627" s="213"/>
    </row>
    <row r="9628" spans="12:12" x14ac:dyDescent="0.35">
      <c r="L9628" s="213"/>
    </row>
    <row r="9629" spans="12:12" x14ac:dyDescent="0.35">
      <c r="L9629" s="213"/>
    </row>
    <row r="9630" spans="12:12" x14ac:dyDescent="0.35">
      <c r="L9630" s="213"/>
    </row>
    <row r="9631" spans="12:12" x14ac:dyDescent="0.35">
      <c r="L9631" s="213"/>
    </row>
    <row r="9632" spans="12:12" x14ac:dyDescent="0.35">
      <c r="L9632" s="213"/>
    </row>
    <row r="9633" spans="12:12" x14ac:dyDescent="0.35">
      <c r="L9633" s="213"/>
    </row>
    <row r="9634" spans="12:12" x14ac:dyDescent="0.35">
      <c r="L9634" s="213"/>
    </row>
    <row r="9635" spans="12:12" x14ac:dyDescent="0.35">
      <c r="L9635" s="213"/>
    </row>
    <row r="9636" spans="12:12" x14ac:dyDescent="0.35">
      <c r="L9636" s="213"/>
    </row>
    <row r="9637" spans="12:12" x14ac:dyDescent="0.35">
      <c r="L9637" s="213"/>
    </row>
    <row r="9638" spans="12:12" x14ac:dyDescent="0.35">
      <c r="L9638" s="213"/>
    </row>
    <row r="9639" spans="12:12" x14ac:dyDescent="0.35">
      <c r="L9639" s="213"/>
    </row>
    <row r="9640" spans="12:12" x14ac:dyDescent="0.35">
      <c r="L9640" s="213"/>
    </row>
    <row r="9641" spans="12:12" x14ac:dyDescent="0.35">
      <c r="L9641" s="213"/>
    </row>
    <row r="9642" spans="12:12" x14ac:dyDescent="0.35">
      <c r="L9642" s="213"/>
    </row>
    <row r="9643" spans="12:12" x14ac:dyDescent="0.35">
      <c r="L9643" s="213"/>
    </row>
    <row r="9644" spans="12:12" x14ac:dyDescent="0.35">
      <c r="L9644" s="213"/>
    </row>
    <row r="9645" spans="12:12" x14ac:dyDescent="0.35">
      <c r="L9645" s="213"/>
    </row>
    <row r="9646" spans="12:12" x14ac:dyDescent="0.35">
      <c r="L9646" s="213"/>
    </row>
    <row r="9647" spans="12:12" x14ac:dyDescent="0.35">
      <c r="L9647" s="213"/>
    </row>
    <row r="9648" spans="12:12" x14ac:dyDescent="0.35">
      <c r="L9648" s="213"/>
    </row>
    <row r="9649" spans="12:12" x14ac:dyDescent="0.35">
      <c r="L9649" s="213"/>
    </row>
    <row r="9650" spans="12:12" x14ac:dyDescent="0.35">
      <c r="L9650" s="213"/>
    </row>
    <row r="9651" spans="12:12" x14ac:dyDescent="0.35">
      <c r="L9651" s="213"/>
    </row>
    <row r="9652" spans="12:12" x14ac:dyDescent="0.35">
      <c r="L9652" s="213"/>
    </row>
    <row r="9653" spans="12:12" x14ac:dyDescent="0.35">
      <c r="L9653" s="213"/>
    </row>
    <row r="9654" spans="12:12" x14ac:dyDescent="0.35">
      <c r="L9654" s="213"/>
    </row>
    <row r="9655" spans="12:12" x14ac:dyDescent="0.35">
      <c r="L9655" s="213"/>
    </row>
    <row r="9656" spans="12:12" x14ac:dyDescent="0.35">
      <c r="L9656" s="213"/>
    </row>
    <row r="9657" spans="12:12" x14ac:dyDescent="0.35">
      <c r="L9657" s="213"/>
    </row>
    <row r="9658" spans="12:12" x14ac:dyDescent="0.35">
      <c r="L9658" s="213"/>
    </row>
    <row r="9659" spans="12:12" x14ac:dyDescent="0.35">
      <c r="L9659" s="213"/>
    </row>
    <row r="9660" spans="12:12" x14ac:dyDescent="0.35">
      <c r="L9660" s="213"/>
    </row>
    <row r="9661" spans="12:12" x14ac:dyDescent="0.35">
      <c r="L9661" s="213"/>
    </row>
    <row r="9662" spans="12:12" x14ac:dyDescent="0.35">
      <c r="L9662" s="213"/>
    </row>
    <row r="9663" spans="12:12" x14ac:dyDescent="0.35">
      <c r="L9663" s="213"/>
    </row>
    <row r="9664" spans="12:12" x14ac:dyDescent="0.35">
      <c r="L9664" s="213"/>
    </row>
    <row r="9665" spans="12:12" x14ac:dyDescent="0.35">
      <c r="L9665" s="213"/>
    </row>
    <row r="9666" spans="12:12" x14ac:dyDescent="0.35">
      <c r="L9666" s="213"/>
    </row>
    <row r="9667" spans="12:12" x14ac:dyDescent="0.35">
      <c r="L9667" s="213"/>
    </row>
    <row r="9668" spans="12:12" x14ac:dyDescent="0.35">
      <c r="L9668" s="213"/>
    </row>
    <row r="9669" spans="12:12" x14ac:dyDescent="0.35">
      <c r="L9669" s="213"/>
    </row>
    <row r="9670" spans="12:12" x14ac:dyDescent="0.35">
      <c r="L9670" s="213"/>
    </row>
    <row r="9671" spans="12:12" x14ac:dyDescent="0.35">
      <c r="L9671" s="213"/>
    </row>
    <row r="9672" spans="12:12" x14ac:dyDescent="0.35">
      <c r="L9672" s="213"/>
    </row>
    <row r="9673" spans="12:12" x14ac:dyDescent="0.35">
      <c r="L9673" s="213"/>
    </row>
    <row r="9674" spans="12:12" x14ac:dyDescent="0.35">
      <c r="L9674" s="213"/>
    </row>
    <row r="9675" spans="12:12" x14ac:dyDescent="0.35">
      <c r="L9675" s="213"/>
    </row>
    <row r="9676" spans="12:12" x14ac:dyDescent="0.35">
      <c r="L9676" s="213"/>
    </row>
    <row r="9677" spans="12:12" x14ac:dyDescent="0.35">
      <c r="L9677" s="213"/>
    </row>
    <row r="9678" spans="12:12" x14ac:dyDescent="0.35">
      <c r="L9678" s="213"/>
    </row>
    <row r="9679" spans="12:12" x14ac:dyDescent="0.35">
      <c r="L9679" s="213"/>
    </row>
    <row r="9680" spans="12:12" x14ac:dyDescent="0.35">
      <c r="L9680" s="213"/>
    </row>
    <row r="9681" spans="12:12" x14ac:dyDescent="0.35">
      <c r="L9681" s="213"/>
    </row>
    <row r="9682" spans="12:12" x14ac:dyDescent="0.35">
      <c r="L9682" s="213"/>
    </row>
    <row r="9683" spans="12:12" x14ac:dyDescent="0.35">
      <c r="L9683" s="213"/>
    </row>
    <row r="9684" spans="12:12" x14ac:dyDescent="0.35">
      <c r="L9684" s="213"/>
    </row>
    <row r="9685" spans="12:12" x14ac:dyDescent="0.35">
      <c r="L9685" s="213"/>
    </row>
    <row r="9686" spans="12:12" x14ac:dyDescent="0.35">
      <c r="L9686" s="213"/>
    </row>
    <row r="9687" spans="12:12" x14ac:dyDescent="0.35">
      <c r="L9687" s="213"/>
    </row>
    <row r="9688" spans="12:12" x14ac:dyDescent="0.35">
      <c r="L9688" s="213"/>
    </row>
    <row r="9689" spans="12:12" x14ac:dyDescent="0.35">
      <c r="L9689" s="213"/>
    </row>
    <row r="9690" spans="12:12" x14ac:dyDescent="0.35">
      <c r="L9690" s="213"/>
    </row>
    <row r="9691" spans="12:12" x14ac:dyDescent="0.35">
      <c r="L9691" s="213"/>
    </row>
    <row r="9692" spans="12:12" x14ac:dyDescent="0.35">
      <c r="L9692" s="213"/>
    </row>
    <row r="9693" spans="12:12" x14ac:dyDescent="0.35">
      <c r="L9693" s="213"/>
    </row>
    <row r="9694" spans="12:12" x14ac:dyDescent="0.35">
      <c r="L9694" s="213"/>
    </row>
    <row r="9695" spans="12:12" x14ac:dyDescent="0.35">
      <c r="L9695" s="213"/>
    </row>
    <row r="9696" spans="12:12" x14ac:dyDescent="0.35">
      <c r="L9696" s="213"/>
    </row>
    <row r="9697" spans="12:12" x14ac:dyDescent="0.35">
      <c r="L9697" s="213"/>
    </row>
    <row r="9698" spans="12:12" x14ac:dyDescent="0.35">
      <c r="L9698" s="213"/>
    </row>
    <row r="9699" spans="12:12" x14ac:dyDescent="0.35">
      <c r="L9699" s="213"/>
    </row>
    <row r="9700" spans="12:12" x14ac:dyDescent="0.35">
      <c r="L9700" s="213"/>
    </row>
    <row r="9701" spans="12:12" x14ac:dyDescent="0.35">
      <c r="L9701" s="213"/>
    </row>
    <row r="9702" spans="12:12" x14ac:dyDescent="0.35">
      <c r="L9702" s="213"/>
    </row>
    <row r="9703" spans="12:12" x14ac:dyDescent="0.35">
      <c r="L9703" s="213"/>
    </row>
    <row r="9704" spans="12:12" x14ac:dyDescent="0.35">
      <c r="L9704" s="213"/>
    </row>
    <row r="9705" spans="12:12" x14ac:dyDescent="0.35">
      <c r="L9705" s="213"/>
    </row>
    <row r="9706" spans="12:12" x14ac:dyDescent="0.35">
      <c r="L9706" s="213"/>
    </row>
    <row r="9707" spans="12:12" x14ac:dyDescent="0.35">
      <c r="L9707" s="213"/>
    </row>
    <row r="9708" spans="12:12" x14ac:dyDescent="0.35">
      <c r="L9708" s="213"/>
    </row>
    <row r="9709" spans="12:12" x14ac:dyDescent="0.35">
      <c r="L9709" s="213"/>
    </row>
    <row r="9710" spans="12:12" x14ac:dyDescent="0.35">
      <c r="L9710" s="213"/>
    </row>
    <row r="9711" spans="12:12" x14ac:dyDescent="0.35">
      <c r="L9711" s="213"/>
    </row>
    <row r="9712" spans="12:12" x14ac:dyDescent="0.35">
      <c r="L9712" s="213"/>
    </row>
    <row r="9713" spans="12:12" x14ac:dyDescent="0.35">
      <c r="L9713" s="213"/>
    </row>
    <row r="9714" spans="12:12" x14ac:dyDescent="0.35">
      <c r="L9714" s="213"/>
    </row>
    <row r="9715" spans="12:12" x14ac:dyDescent="0.35">
      <c r="L9715" s="213"/>
    </row>
    <row r="9716" spans="12:12" x14ac:dyDescent="0.35">
      <c r="L9716" s="213"/>
    </row>
    <row r="9717" spans="12:12" x14ac:dyDescent="0.35">
      <c r="L9717" s="213"/>
    </row>
    <row r="9718" spans="12:12" x14ac:dyDescent="0.35">
      <c r="L9718" s="213"/>
    </row>
    <row r="9719" spans="12:12" x14ac:dyDescent="0.35">
      <c r="L9719" s="213"/>
    </row>
    <row r="9720" spans="12:12" x14ac:dyDescent="0.35">
      <c r="L9720" s="213"/>
    </row>
    <row r="9721" spans="12:12" x14ac:dyDescent="0.35">
      <c r="L9721" s="213"/>
    </row>
    <row r="9722" spans="12:12" x14ac:dyDescent="0.35">
      <c r="L9722" s="213"/>
    </row>
    <row r="9723" spans="12:12" x14ac:dyDescent="0.35">
      <c r="L9723" s="213"/>
    </row>
    <row r="9724" spans="12:12" x14ac:dyDescent="0.35">
      <c r="L9724" s="213"/>
    </row>
    <row r="9725" spans="12:12" x14ac:dyDescent="0.35">
      <c r="L9725" s="213"/>
    </row>
    <row r="9726" spans="12:12" x14ac:dyDescent="0.35">
      <c r="L9726" s="213"/>
    </row>
    <row r="9727" spans="12:12" x14ac:dyDescent="0.35">
      <c r="L9727" s="213"/>
    </row>
    <row r="9728" spans="12:12" x14ac:dyDescent="0.35">
      <c r="L9728" s="213"/>
    </row>
    <row r="9729" spans="12:12" x14ac:dyDescent="0.35">
      <c r="L9729" s="213"/>
    </row>
    <row r="9730" spans="12:12" x14ac:dyDescent="0.35">
      <c r="L9730" s="213"/>
    </row>
    <row r="9731" spans="12:12" x14ac:dyDescent="0.35">
      <c r="L9731" s="213"/>
    </row>
    <row r="9732" spans="12:12" x14ac:dyDescent="0.35">
      <c r="L9732" s="213"/>
    </row>
    <row r="9733" spans="12:12" x14ac:dyDescent="0.35">
      <c r="L9733" s="213"/>
    </row>
    <row r="9734" spans="12:12" x14ac:dyDescent="0.35">
      <c r="L9734" s="213"/>
    </row>
    <row r="9735" spans="12:12" x14ac:dyDescent="0.35">
      <c r="L9735" s="213"/>
    </row>
    <row r="9736" spans="12:12" x14ac:dyDescent="0.35">
      <c r="L9736" s="213"/>
    </row>
    <row r="9737" spans="12:12" x14ac:dyDescent="0.35">
      <c r="L9737" s="213"/>
    </row>
    <row r="9738" spans="12:12" x14ac:dyDescent="0.35">
      <c r="L9738" s="213"/>
    </row>
    <row r="9739" spans="12:12" x14ac:dyDescent="0.35">
      <c r="L9739" s="213"/>
    </row>
    <row r="9740" spans="12:12" x14ac:dyDescent="0.35">
      <c r="L9740" s="213"/>
    </row>
    <row r="9741" spans="12:12" x14ac:dyDescent="0.35">
      <c r="L9741" s="213"/>
    </row>
    <row r="9742" spans="12:12" x14ac:dyDescent="0.35">
      <c r="L9742" s="213"/>
    </row>
    <row r="9743" spans="12:12" x14ac:dyDescent="0.35">
      <c r="L9743" s="213"/>
    </row>
    <row r="9744" spans="12:12" x14ac:dyDescent="0.35">
      <c r="L9744" s="213"/>
    </row>
    <row r="9745" spans="12:12" x14ac:dyDescent="0.35">
      <c r="L9745" s="213"/>
    </row>
    <row r="9746" spans="12:12" x14ac:dyDescent="0.35">
      <c r="L9746" s="213"/>
    </row>
    <row r="9747" spans="12:12" x14ac:dyDescent="0.35">
      <c r="L9747" s="213"/>
    </row>
    <row r="9748" spans="12:12" x14ac:dyDescent="0.35">
      <c r="L9748" s="213"/>
    </row>
    <row r="9749" spans="12:12" x14ac:dyDescent="0.35">
      <c r="L9749" s="213"/>
    </row>
    <row r="9750" spans="12:12" x14ac:dyDescent="0.35">
      <c r="L9750" s="213"/>
    </row>
    <row r="9751" spans="12:12" x14ac:dyDescent="0.35">
      <c r="L9751" s="213"/>
    </row>
    <row r="9752" spans="12:12" x14ac:dyDescent="0.35">
      <c r="L9752" s="213"/>
    </row>
    <row r="9753" spans="12:12" x14ac:dyDescent="0.35">
      <c r="L9753" s="213"/>
    </row>
    <row r="9754" spans="12:12" x14ac:dyDescent="0.35">
      <c r="L9754" s="213"/>
    </row>
    <row r="9755" spans="12:12" x14ac:dyDescent="0.35">
      <c r="L9755" s="213"/>
    </row>
    <row r="9756" spans="12:12" x14ac:dyDescent="0.35">
      <c r="L9756" s="213"/>
    </row>
    <row r="9757" spans="12:12" x14ac:dyDescent="0.35">
      <c r="L9757" s="213"/>
    </row>
    <row r="9758" spans="12:12" x14ac:dyDescent="0.35">
      <c r="L9758" s="213"/>
    </row>
    <row r="9759" spans="12:12" x14ac:dyDescent="0.35">
      <c r="L9759" s="213"/>
    </row>
    <row r="9760" spans="12:12" x14ac:dyDescent="0.35">
      <c r="L9760" s="213"/>
    </row>
    <row r="9761" spans="12:12" x14ac:dyDescent="0.35">
      <c r="L9761" s="213"/>
    </row>
    <row r="9762" spans="12:12" x14ac:dyDescent="0.35">
      <c r="L9762" s="213"/>
    </row>
    <row r="9763" spans="12:12" x14ac:dyDescent="0.35">
      <c r="L9763" s="213"/>
    </row>
    <row r="9764" spans="12:12" x14ac:dyDescent="0.35">
      <c r="L9764" s="213"/>
    </row>
    <row r="9765" spans="12:12" x14ac:dyDescent="0.35">
      <c r="L9765" s="213"/>
    </row>
    <row r="9766" spans="12:12" x14ac:dyDescent="0.35">
      <c r="L9766" s="213"/>
    </row>
    <row r="9767" spans="12:12" x14ac:dyDescent="0.35">
      <c r="L9767" s="213"/>
    </row>
    <row r="9768" spans="12:12" x14ac:dyDescent="0.35">
      <c r="L9768" s="213"/>
    </row>
    <row r="9769" spans="12:12" x14ac:dyDescent="0.35">
      <c r="L9769" s="213"/>
    </row>
    <row r="9770" spans="12:12" x14ac:dyDescent="0.35">
      <c r="L9770" s="213"/>
    </row>
    <row r="9771" spans="12:12" x14ac:dyDescent="0.35">
      <c r="L9771" s="213"/>
    </row>
    <row r="9772" spans="12:12" x14ac:dyDescent="0.35">
      <c r="L9772" s="213"/>
    </row>
    <row r="9773" spans="12:12" x14ac:dyDescent="0.35">
      <c r="L9773" s="213"/>
    </row>
    <row r="9774" spans="12:12" x14ac:dyDescent="0.35">
      <c r="L9774" s="213"/>
    </row>
    <row r="9775" spans="12:12" x14ac:dyDescent="0.35">
      <c r="L9775" s="213"/>
    </row>
    <row r="9776" spans="12:12" x14ac:dyDescent="0.35">
      <c r="L9776" s="213"/>
    </row>
    <row r="9777" spans="12:12" x14ac:dyDescent="0.35">
      <c r="L9777" s="213"/>
    </row>
    <row r="9778" spans="12:12" x14ac:dyDescent="0.35">
      <c r="L9778" s="213"/>
    </row>
    <row r="9779" spans="12:12" x14ac:dyDescent="0.35">
      <c r="L9779" s="213"/>
    </row>
    <row r="9780" spans="12:12" x14ac:dyDescent="0.35">
      <c r="L9780" s="213"/>
    </row>
    <row r="9781" spans="12:12" x14ac:dyDescent="0.35">
      <c r="L9781" s="213"/>
    </row>
    <row r="9782" spans="12:12" x14ac:dyDescent="0.35">
      <c r="L9782" s="213"/>
    </row>
    <row r="9783" spans="12:12" x14ac:dyDescent="0.35">
      <c r="L9783" s="213"/>
    </row>
    <row r="9784" spans="12:12" x14ac:dyDescent="0.35">
      <c r="L9784" s="213"/>
    </row>
    <row r="9785" spans="12:12" x14ac:dyDescent="0.35">
      <c r="L9785" s="213"/>
    </row>
    <row r="9786" spans="12:12" x14ac:dyDescent="0.35">
      <c r="L9786" s="213"/>
    </row>
    <row r="9787" spans="12:12" x14ac:dyDescent="0.35">
      <c r="L9787" s="213"/>
    </row>
    <row r="9788" spans="12:12" x14ac:dyDescent="0.35">
      <c r="L9788" s="213"/>
    </row>
    <row r="9789" spans="12:12" x14ac:dyDescent="0.35">
      <c r="L9789" s="213"/>
    </row>
    <row r="9790" spans="12:12" x14ac:dyDescent="0.35">
      <c r="L9790" s="213"/>
    </row>
    <row r="9791" spans="12:12" x14ac:dyDescent="0.35">
      <c r="L9791" s="213"/>
    </row>
    <row r="9792" spans="12:12" x14ac:dyDescent="0.35">
      <c r="L9792" s="213"/>
    </row>
    <row r="9793" spans="12:12" x14ac:dyDescent="0.35">
      <c r="L9793" s="213"/>
    </row>
    <row r="9794" spans="12:12" x14ac:dyDescent="0.35">
      <c r="L9794" s="213"/>
    </row>
    <row r="9795" spans="12:12" x14ac:dyDescent="0.35">
      <c r="L9795" s="213"/>
    </row>
    <row r="9796" spans="12:12" x14ac:dyDescent="0.35">
      <c r="L9796" s="213"/>
    </row>
    <row r="9797" spans="12:12" x14ac:dyDescent="0.35">
      <c r="L9797" s="213"/>
    </row>
    <row r="9798" spans="12:12" x14ac:dyDescent="0.35">
      <c r="L9798" s="213"/>
    </row>
    <row r="9799" spans="12:12" x14ac:dyDescent="0.35">
      <c r="L9799" s="213"/>
    </row>
    <row r="9800" spans="12:12" x14ac:dyDescent="0.35">
      <c r="L9800" s="213"/>
    </row>
    <row r="9801" spans="12:12" x14ac:dyDescent="0.35">
      <c r="L9801" s="213"/>
    </row>
    <row r="9802" spans="12:12" x14ac:dyDescent="0.35">
      <c r="L9802" s="213"/>
    </row>
    <row r="9803" spans="12:12" x14ac:dyDescent="0.35">
      <c r="L9803" s="213"/>
    </row>
    <row r="9804" spans="12:12" x14ac:dyDescent="0.35">
      <c r="L9804" s="213"/>
    </row>
    <row r="9805" spans="12:12" x14ac:dyDescent="0.35">
      <c r="L9805" s="213"/>
    </row>
    <row r="9806" spans="12:12" x14ac:dyDescent="0.35">
      <c r="L9806" s="213"/>
    </row>
    <row r="9807" spans="12:12" x14ac:dyDescent="0.35">
      <c r="L9807" s="213"/>
    </row>
    <row r="9808" spans="12:12" x14ac:dyDescent="0.35">
      <c r="L9808" s="213"/>
    </row>
    <row r="9809" spans="12:12" x14ac:dyDescent="0.35">
      <c r="L9809" s="213"/>
    </row>
    <row r="9810" spans="12:12" x14ac:dyDescent="0.35">
      <c r="L9810" s="213"/>
    </row>
    <row r="9811" spans="12:12" x14ac:dyDescent="0.35">
      <c r="L9811" s="213"/>
    </row>
    <row r="9812" spans="12:12" x14ac:dyDescent="0.35">
      <c r="L9812" s="213"/>
    </row>
    <row r="9813" spans="12:12" x14ac:dyDescent="0.35">
      <c r="L9813" s="213"/>
    </row>
    <row r="9814" spans="12:12" x14ac:dyDescent="0.35">
      <c r="L9814" s="213"/>
    </row>
    <row r="9815" spans="12:12" x14ac:dyDescent="0.35">
      <c r="L9815" s="213"/>
    </row>
    <row r="9816" spans="12:12" x14ac:dyDescent="0.35">
      <c r="L9816" s="213"/>
    </row>
    <row r="9817" spans="12:12" x14ac:dyDescent="0.35">
      <c r="L9817" s="213"/>
    </row>
    <row r="9818" spans="12:12" x14ac:dyDescent="0.35">
      <c r="L9818" s="213"/>
    </row>
    <row r="9819" spans="12:12" x14ac:dyDescent="0.35">
      <c r="L9819" s="213"/>
    </row>
    <row r="9820" spans="12:12" x14ac:dyDescent="0.35">
      <c r="L9820" s="213"/>
    </row>
    <row r="9821" spans="12:12" x14ac:dyDescent="0.35">
      <c r="L9821" s="213"/>
    </row>
    <row r="9822" spans="12:12" x14ac:dyDescent="0.35">
      <c r="L9822" s="213"/>
    </row>
    <row r="9823" spans="12:12" x14ac:dyDescent="0.35">
      <c r="L9823" s="213"/>
    </row>
    <row r="9824" spans="12:12" x14ac:dyDescent="0.35">
      <c r="L9824" s="213"/>
    </row>
    <row r="9825" spans="12:12" x14ac:dyDescent="0.35">
      <c r="L9825" s="213"/>
    </row>
    <row r="9826" spans="12:12" x14ac:dyDescent="0.35">
      <c r="L9826" s="213"/>
    </row>
    <row r="9827" spans="12:12" x14ac:dyDescent="0.35">
      <c r="L9827" s="213"/>
    </row>
    <row r="9828" spans="12:12" x14ac:dyDescent="0.35">
      <c r="L9828" s="213"/>
    </row>
    <row r="9829" spans="12:12" x14ac:dyDescent="0.35">
      <c r="L9829" s="213"/>
    </row>
    <row r="9830" spans="12:12" x14ac:dyDescent="0.35">
      <c r="L9830" s="213"/>
    </row>
    <row r="9831" spans="12:12" x14ac:dyDescent="0.35">
      <c r="L9831" s="213"/>
    </row>
    <row r="9832" spans="12:12" x14ac:dyDescent="0.35">
      <c r="L9832" s="213"/>
    </row>
    <row r="9833" spans="12:12" x14ac:dyDescent="0.35">
      <c r="L9833" s="213"/>
    </row>
    <row r="9834" spans="12:12" x14ac:dyDescent="0.35">
      <c r="L9834" s="213"/>
    </row>
    <row r="9835" spans="12:12" x14ac:dyDescent="0.35">
      <c r="L9835" s="213"/>
    </row>
    <row r="9836" spans="12:12" x14ac:dyDescent="0.35">
      <c r="L9836" s="213"/>
    </row>
    <row r="9837" spans="12:12" x14ac:dyDescent="0.35">
      <c r="L9837" s="213"/>
    </row>
    <row r="9838" spans="12:12" x14ac:dyDescent="0.35">
      <c r="L9838" s="213"/>
    </row>
    <row r="9839" spans="12:12" x14ac:dyDescent="0.35">
      <c r="L9839" s="213"/>
    </row>
    <row r="9840" spans="12:12" x14ac:dyDescent="0.35">
      <c r="L9840" s="213"/>
    </row>
    <row r="9841" spans="12:12" x14ac:dyDescent="0.35">
      <c r="L9841" s="213"/>
    </row>
    <row r="9842" spans="12:12" x14ac:dyDescent="0.35">
      <c r="L9842" s="213"/>
    </row>
    <row r="9843" spans="12:12" x14ac:dyDescent="0.35">
      <c r="L9843" s="213"/>
    </row>
    <row r="9844" spans="12:12" x14ac:dyDescent="0.35">
      <c r="L9844" s="213"/>
    </row>
    <row r="9845" spans="12:12" x14ac:dyDescent="0.35">
      <c r="L9845" s="213"/>
    </row>
    <row r="9846" spans="12:12" x14ac:dyDescent="0.35">
      <c r="L9846" s="213"/>
    </row>
    <row r="9847" spans="12:12" x14ac:dyDescent="0.35">
      <c r="L9847" s="213"/>
    </row>
    <row r="9848" spans="12:12" x14ac:dyDescent="0.35">
      <c r="L9848" s="213"/>
    </row>
    <row r="9849" spans="12:12" x14ac:dyDescent="0.35">
      <c r="L9849" s="213"/>
    </row>
    <row r="9850" spans="12:12" x14ac:dyDescent="0.35">
      <c r="L9850" s="213"/>
    </row>
    <row r="9851" spans="12:12" x14ac:dyDescent="0.35">
      <c r="L9851" s="213"/>
    </row>
    <row r="9852" spans="12:12" x14ac:dyDescent="0.35">
      <c r="L9852" s="213"/>
    </row>
    <row r="9853" spans="12:12" x14ac:dyDescent="0.35">
      <c r="L9853" s="213"/>
    </row>
    <row r="9854" spans="12:12" x14ac:dyDescent="0.35">
      <c r="L9854" s="213"/>
    </row>
    <row r="9855" spans="12:12" x14ac:dyDescent="0.35">
      <c r="L9855" s="213"/>
    </row>
    <row r="9856" spans="12:12" x14ac:dyDescent="0.35">
      <c r="L9856" s="213"/>
    </row>
    <row r="9857" spans="12:12" x14ac:dyDescent="0.35">
      <c r="L9857" s="213"/>
    </row>
    <row r="9858" spans="12:12" x14ac:dyDescent="0.35">
      <c r="L9858" s="213"/>
    </row>
    <row r="9859" spans="12:12" x14ac:dyDescent="0.35">
      <c r="L9859" s="213"/>
    </row>
    <row r="9860" spans="12:12" x14ac:dyDescent="0.35">
      <c r="L9860" s="213"/>
    </row>
    <row r="9861" spans="12:12" x14ac:dyDescent="0.35">
      <c r="L9861" s="213"/>
    </row>
    <row r="9862" spans="12:12" x14ac:dyDescent="0.35">
      <c r="L9862" s="213"/>
    </row>
    <row r="9863" spans="12:12" x14ac:dyDescent="0.35">
      <c r="L9863" s="213"/>
    </row>
    <row r="9864" spans="12:12" x14ac:dyDescent="0.35">
      <c r="L9864" s="213"/>
    </row>
    <row r="9865" spans="12:12" x14ac:dyDescent="0.35">
      <c r="L9865" s="213"/>
    </row>
    <row r="9866" spans="12:12" x14ac:dyDescent="0.35">
      <c r="L9866" s="213"/>
    </row>
    <row r="9867" spans="12:12" x14ac:dyDescent="0.35">
      <c r="L9867" s="213"/>
    </row>
    <row r="9868" spans="12:12" x14ac:dyDescent="0.35">
      <c r="L9868" s="213"/>
    </row>
    <row r="9869" spans="12:12" x14ac:dyDescent="0.35">
      <c r="L9869" s="213"/>
    </row>
    <row r="9870" spans="12:12" x14ac:dyDescent="0.35">
      <c r="L9870" s="213"/>
    </row>
    <row r="9871" spans="12:12" x14ac:dyDescent="0.35">
      <c r="L9871" s="213"/>
    </row>
    <row r="9872" spans="12:12" x14ac:dyDescent="0.35">
      <c r="L9872" s="213"/>
    </row>
    <row r="9873" spans="12:12" x14ac:dyDescent="0.35">
      <c r="L9873" s="213"/>
    </row>
    <row r="9874" spans="12:12" x14ac:dyDescent="0.35">
      <c r="L9874" s="213"/>
    </row>
    <row r="9875" spans="12:12" x14ac:dyDescent="0.35">
      <c r="L9875" s="213"/>
    </row>
    <row r="9876" spans="12:12" x14ac:dyDescent="0.35">
      <c r="L9876" s="213"/>
    </row>
    <row r="9877" spans="12:12" x14ac:dyDescent="0.35">
      <c r="L9877" s="213"/>
    </row>
    <row r="9878" spans="12:12" x14ac:dyDescent="0.35">
      <c r="L9878" s="213"/>
    </row>
    <row r="9879" spans="12:12" x14ac:dyDescent="0.35">
      <c r="L9879" s="213"/>
    </row>
    <row r="9880" spans="12:12" x14ac:dyDescent="0.35">
      <c r="L9880" s="213"/>
    </row>
    <row r="9881" spans="12:12" x14ac:dyDescent="0.35">
      <c r="L9881" s="213"/>
    </row>
    <row r="9882" spans="12:12" x14ac:dyDescent="0.35">
      <c r="L9882" s="213"/>
    </row>
    <row r="9883" spans="12:12" x14ac:dyDescent="0.35">
      <c r="L9883" s="213"/>
    </row>
    <row r="9884" spans="12:12" x14ac:dyDescent="0.35">
      <c r="L9884" s="213"/>
    </row>
    <row r="9885" spans="12:12" x14ac:dyDescent="0.35">
      <c r="L9885" s="213"/>
    </row>
    <row r="9886" spans="12:12" x14ac:dyDescent="0.35">
      <c r="L9886" s="213"/>
    </row>
    <row r="9887" spans="12:12" x14ac:dyDescent="0.35">
      <c r="L9887" s="213"/>
    </row>
    <row r="9888" spans="12:12" x14ac:dyDescent="0.35">
      <c r="L9888" s="213"/>
    </row>
    <row r="9889" spans="12:12" x14ac:dyDescent="0.35">
      <c r="L9889" s="213"/>
    </row>
    <row r="9890" spans="12:12" x14ac:dyDescent="0.35">
      <c r="L9890" s="213"/>
    </row>
    <row r="9891" spans="12:12" x14ac:dyDescent="0.35">
      <c r="L9891" s="213"/>
    </row>
    <row r="9892" spans="12:12" x14ac:dyDescent="0.35">
      <c r="L9892" s="213"/>
    </row>
    <row r="9893" spans="12:12" x14ac:dyDescent="0.35">
      <c r="L9893" s="213"/>
    </row>
    <row r="9894" spans="12:12" x14ac:dyDescent="0.35">
      <c r="L9894" s="213"/>
    </row>
    <row r="9895" spans="12:12" x14ac:dyDescent="0.35">
      <c r="L9895" s="213"/>
    </row>
    <row r="9896" spans="12:12" x14ac:dyDescent="0.35">
      <c r="L9896" s="213"/>
    </row>
    <row r="9897" spans="12:12" x14ac:dyDescent="0.35">
      <c r="L9897" s="213"/>
    </row>
    <row r="9898" spans="12:12" x14ac:dyDescent="0.35">
      <c r="L9898" s="213"/>
    </row>
    <row r="9899" spans="12:12" x14ac:dyDescent="0.35">
      <c r="L9899" s="213"/>
    </row>
    <row r="9900" spans="12:12" x14ac:dyDescent="0.35">
      <c r="L9900" s="213"/>
    </row>
    <row r="9901" spans="12:12" x14ac:dyDescent="0.35">
      <c r="L9901" s="213"/>
    </row>
    <row r="9902" spans="12:12" x14ac:dyDescent="0.35">
      <c r="L9902" s="213"/>
    </row>
    <row r="9903" spans="12:12" x14ac:dyDescent="0.35">
      <c r="L9903" s="213"/>
    </row>
    <row r="9904" spans="12:12" x14ac:dyDescent="0.35">
      <c r="L9904" s="213"/>
    </row>
    <row r="9905" spans="12:12" x14ac:dyDescent="0.35">
      <c r="L9905" s="213"/>
    </row>
    <row r="9906" spans="12:12" x14ac:dyDescent="0.35">
      <c r="L9906" s="213"/>
    </row>
    <row r="9907" spans="12:12" x14ac:dyDescent="0.35">
      <c r="L9907" s="213"/>
    </row>
    <row r="9908" spans="12:12" x14ac:dyDescent="0.35">
      <c r="L9908" s="213"/>
    </row>
    <row r="9909" spans="12:12" x14ac:dyDescent="0.35">
      <c r="L9909" s="213"/>
    </row>
    <row r="9910" spans="12:12" x14ac:dyDescent="0.35">
      <c r="L9910" s="213"/>
    </row>
    <row r="9911" spans="12:12" x14ac:dyDescent="0.35">
      <c r="L9911" s="213"/>
    </row>
    <row r="9912" spans="12:12" x14ac:dyDescent="0.35">
      <c r="L9912" s="213"/>
    </row>
    <row r="9913" spans="12:12" x14ac:dyDescent="0.35">
      <c r="L9913" s="213"/>
    </row>
    <row r="9914" spans="12:12" x14ac:dyDescent="0.35">
      <c r="L9914" s="213"/>
    </row>
    <row r="9915" spans="12:12" x14ac:dyDescent="0.35">
      <c r="L9915" s="213"/>
    </row>
    <row r="9916" spans="12:12" x14ac:dyDescent="0.35">
      <c r="L9916" s="213"/>
    </row>
    <row r="9917" spans="12:12" x14ac:dyDescent="0.35">
      <c r="L9917" s="213"/>
    </row>
    <row r="9918" spans="12:12" x14ac:dyDescent="0.35">
      <c r="L9918" s="213"/>
    </row>
    <row r="9919" spans="12:12" x14ac:dyDescent="0.35">
      <c r="L9919" s="213"/>
    </row>
    <row r="9920" spans="12:12" x14ac:dyDescent="0.35">
      <c r="L9920" s="213"/>
    </row>
    <row r="9921" spans="12:12" x14ac:dyDescent="0.35">
      <c r="L9921" s="213"/>
    </row>
    <row r="9922" spans="12:12" x14ac:dyDescent="0.35">
      <c r="L9922" s="213"/>
    </row>
    <row r="9923" spans="12:12" x14ac:dyDescent="0.35">
      <c r="L9923" s="213"/>
    </row>
    <row r="9924" spans="12:12" x14ac:dyDescent="0.35">
      <c r="L9924" s="213"/>
    </row>
    <row r="9925" spans="12:12" x14ac:dyDescent="0.35">
      <c r="L9925" s="213"/>
    </row>
    <row r="9926" spans="12:12" x14ac:dyDescent="0.35">
      <c r="L9926" s="213"/>
    </row>
    <row r="9927" spans="12:12" x14ac:dyDescent="0.35">
      <c r="L9927" s="213"/>
    </row>
    <row r="9928" spans="12:12" x14ac:dyDescent="0.35">
      <c r="L9928" s="213"/>
    </row>
    <row r="9929" spans="12:12" x14ac:dyDescent="0.35">
      <c r="L9929" s="213"/>
    </row>
    <row r="9930" spans="12:12" x14ac:dyDescent="0.35">
      <c r="L9930" s="213"/>
    </row>
    <row r="9931" spans="12:12" x14ac:dyDescent="0.35">
      <c r="L9931" s="213"/>
    </row>
    <row r="9932" spans="12:12" x14ac:dyDescent="0.35">
      <c r="L9932" s="213"/>
    </row>
    <row r="9933" spans="12:12" x14ac:dyDescent="0.35">
      <c r="L9933" s="213"/>
    </row>
    <row r="9934" spans="12:12" x14ac:dyDescent="0.35">
      <c r="L9934" s="213"/>
    </row>
    <row r="9935" spans="12:12" x14ac:dyDescent="0.35">
      <c r="L9935" s="213"/>
    </row>
    <row r="9936" spans="12:12" x14ac:dyDescent="0.35">
      <c r="L9936" s="213"/>
    </row>
    <row r="9937" spans="12:12" x14ac:dyDescent="0.35">
      <c r="L9937" s="213"/>
    </row>
    <row r="9938" spans="12:12" x14ac:dyDescent="0.35">
      <c r="L9938" s="213"/>
    </row>
    <row r="9939" spans="12:12" x14ac:dyDescent="0.35">
      <c r="L9939" s="213"/>
    </row>
    <row r="9940" spans="12:12" x14ac:dyDescent="0.35">
      <c r="L9940" s="213"/>
    </row>
    <row r="9941" spans="12:12" x14ac:dyDescent="0.35">
      <c r="L9941" s="213"/>
    </row>
    <row r="9942" spans="12:12" x14ac:dyDescent="0.35">
      <c r="L9942" s="213"/>
    </row>
    <row r="9943" spans="12:12" x14ac:dyDescent="0.35">
      <c r="L9943" s="213"/>
    </row>
    <row r="9944" spans="12:12" x14ac:dyDescent="0.35">
      <c r="L9944" s="213"/>
    </row>
    <row r="9945" spans="12:12" x14ac:dyDescent="0.35">
      <c r="L9945" s="213"/>
    </row>
    <row r="9946" spans="12:12" x14ac:dyDescent="0.35">
      <c r="L9946" s="213"/>
    </row>
    <row r="9947" spans="12:12" x14ac:dyDescent="0.35">
      <c r="L9947" s="213"/>
    </row>
    <row r="9948" spans="12:12" x14ac:dyDescent="0.35">
      <c r="L9948" s="213"/>
    </row>
    <row r="9949" spans="12:12" x14ac:dyDescent="0.35">
      <c r="L9949" s="213"/>
    </row>
    <row r="9950" spans="12:12" x14ac:dyDescent="0.35">
      <c r="L9950" s="213"/>
    </row>
    <row r="9951" spans="12:12" x14ac:dyDescent="0.35">
      <c r="L9951" s="213"/>
    </row>
    <row r="9952" spans="12:12" x14ac:dyDescent="0.35">
      <c r="L9952" s="213"/>
    </row>
    <row r="9953" spans="12:12" x14ac:dyDescent="0.35">
      <c r="L9953" s="213"/>
    </row>
    <row r="9954" spans="12:12" x14ac:dyDescent="0.35">
      <c r="L9954" s="213"/>
    </row>
    <row r="9955" spans="12:12" x14ac:dyDescent="0.35">
      <c r="L9955" s="213"/>
    </row>
    <row r="9956" spans="12:12" x14ac:dyDescent="0.35">
      <c r="L9956" s="213"/>
    </row>
    <row r="9957" spans="12:12" x14ac:dyDescent="0.35">
      <c r="L9957" s="213"/>
    </row>
    <row r="9958" spans="12:12" x14ac:dyDescent="0.35">
      <c r="L9958" s="213"/>
    </row>
    <row r="9959" spans="12:12" x14ac:dyDescent="0.35">
      <c r="L9959" s="213"/>
    </row>
    <row r="9960" spans="12:12" x14ac:dyDescent="0.35">
      <c r="L9960" s="213"/>
    </row>
    <row r="9961" spans="12:12" x14ac:dyDescent="0.35">
      <c r="L9961" s="213"/>
    </row>
    <row r="9962" spans="12:12" x14ac:dyDescent="0.35">
      <c r="L9962" s="213"/>
    </row>
    <row r="9963" spans="12:12" x14ac:dyDescent="0.35">
      <c r="L9963" s="213"/>
    </row>
    <row r="9964" spans="12:12" x14ac:dyDescent="0.35">
      <c r="L9964" s="213"/>
    </row>
    <row r="9965" spans="12:12" x14ac:dyDescent="0.35">
      <c r="L9965" s="213"/>
    </row>
    <row r="9966" spans="12:12" x14ac:dyDescent="0.35">
      <c r="L9966" s="213"/>
    </row>
    <row r="9967" spans="12:12" x14ac:dyDescent="0.35">
      <c r="L9967" s="213"/>
    </row>
    <row r="9968" spans="12:12" x14ac:dyDescent="0.35">
      <c r="L9968" s="213"/>
    </row>
    <row r="9969" spans="12:12" x14ac:dyDescent="0.35">
      <c r="L9969" s="213"/>
    </row>
    <row r="9970" spans="12:12" x14ac:dyDescent="0.35">
      <c r="L9970" s="213"/>
    </row>
    <row r="9971" spans="12:12" x14ac:dyDescent="0.35">
      <c r="L9971" s="213"/>
    </row>
    <row r="9972" spans="12:12" x14ac:dyDescent="0.35">
      <c r="L9972" s="213"/>
    </row>
    <row r="9973" spans="12:12" x14ac:dyDescent="0.35">
      <c r="L9973" s="213"/>
    </row>
    <row r="9974" spans="12:12" x14ac:dyDescent="0.35">
      <c r="L9974" s="213"/>
    </row>
    <row r="9975" spans="12:12" x14ac:dyDescent="0.35">
      <c r="L9975" s="213"/>
    </row>
    <row r="9976" spans="12:12" x14ac:dyDescent="0.35">
      <c r="L9976" s="213"/>
    </row>
    <row r="9977" spans="12:12" x14ac:dyDescent="0.35">
      <c r="L9977" s="213"/>
    </row>
    <row r="9978" spans="12:12" x14ac:dyDescent="0.35">
      <c r="L9978" s="213"/>
    </row>
    <row r="9979" spans="12:12" x14ac:dyDescent="0.35">
      <c r="L9979" s="213"/>
    </row>
    <row r="9980" spans="12:12" x14ac:dyDescent="0.35">
      <c r="L9980" s="213"/>
    </row>
    <row r="9981" spans="12:12" x14ac:dyDescent="0.35">
      <c r="L9981" s="213"/>
    </row>
    <row r="9982" spans="12:12" x14ac:dyDescent="0.35">
      <c r="L9982" s="213"/>
    </row>
    <row r="9983" spans="12:12" x14ac:dyDescent="0.35">
      <c r="L9983" s="213"/>
    </row>
    <row r="9984" spans="12:12" x14ac:dyDescent="0.35">
      <c r="L9984" s="213"/>
    </row>
    <row r="9985" spans="12:12" x14ac:dyDescent="0.35">
      <c r="L9985" s="213"/>
    </row>
    <row r="9986" spans="12:12" x14ac:dyDescent="0.35">
      <c r="L9986" s="213"/>
    </row>
    <row r="9987" spans="12:12" x14ac:dyDescent="0.35">
      <c r="L9987" s="213"/>
    </row>
    <row r="9988" spans="12:12" x14ac:dyDescent="0.35">
      <c r="L9988" s="213"/>
    </row>
    <row r="9989" spans="12:12" x14ac:dyDescent="0.35">
      <c r="L9989" s="213"/>
    </row>
    <row r="9990" spans="12:12" x14ac:dyDescent="0.35">
      <c r="L9990" s="213"/>
    </row>
    <row r="9991" spans="12:12" x14ac:dyDescent="0.35">
      <c r="L9991" s="213"/>
    </row>
    <row r="9992" spans="12:12" x14ac:dyDescent="0.35">
      <c r="L9992" s="213"/>
    </row>
    <row r="9993" spans="12:12" x14ac:dyDescent="0.35">
      <c r="L9993" s="213"/>
    </row>
    <row r="9994" spans="12:12" x14ac:dyDescent="0.35">
      <c r="L9994" s="213"/>
    </row>
    <row r="9995" spans="12:12" x14ac:dyDescent="0.35">
      <c r="L9995" s="213"/>
    </row>
    <row r="9996" spans="12:12" x14ac:dyDescent="0.35">
      <c r="L9996" s="213"/>
    </row>
    <row r="9997" spans="12:12" x14ac:dyDescent="0.35">
      <c r="L9997" s="213"/>
    </row>
    <row r="9998" spans="12:12" x14ac:dyDescent="0.35">
      <c r="L9998" s="213"/>
    </row>
    <row r="9999" spans="12:12" x14ac:dyDescent="0.35">
      <c r="L9999" s="213"/>
    </row>
    <row r="10000" spans="12:12" x14ac:dyDescent="0.35">
      <c r="L10000" s="213"/>
    </row>
    <row r="10001" spans="12:12" x14ac:dyDescent="0.35">
      <c r="L10001" s="213"/>
    </row>
    <row r="10002" spans="12:12" x14ac:dyDescent="0.35">
      <c r="L10002" s="213"/>
    </row>
    <row r="10003" spans="12:12" x14ac:dyDescent="0.35">
      <c r="L10003" s="213"/>
    </row>
    <row r="10004" spans="12:12" x14ac:dyDescent="0.35">
      <c r="L10004" s="213"/>
    </row>
    <row r="10005" spans="12:12" x14ac:dyDescent="0.35">
      <c r="L10005" s="213"/>
    </row>
    <row r="10006" spans="12:12" x14ac:dyDescent="0.35">
      <c r="L10006" s="213"/>
    </row>
    <row r="10007" spans="12:12" x14ac:dyDescent="0.35">
      <c r="L10007" s="213"/>
    </row>
    <row r="10008" spans="12:12" x14ac:dyDescent="0.35">
      <c r="L10008" s="213"/>
    </row>
    <row r="10009" spans="12:12" x14ac:dyDescent="0.35">
      <c r="L10009" s="213"/>
    </row>
    <row r="10010" spans="12:12" x14ac:dyDescent="0.35">
      <c r="L10010" s="213"/>
    </row>
    <row r="10011" spans="12:12" x14ac:dyDescent="0.35">
      <c r="L10011" s="213"/>
    </row>
    <row r="10012" spans="12:12" x14ac:dyDescent="0.35">
      <c r="L10012" s="213"/>
    </row>
    <row r="10013" spans="12:12" x14ac:dyDescent="0.35">
      <c r="L10013" s="213"/>
    </row>
    <row r="10014" spans="12:12" x14ac:dyDescent="0.35">
      <c r="L10014" s="213"/>
    </row>
    <row r="10015" spans="12:12" x14ac:dyDescent="0.35">
      <c r="L10015" s="213"/>
    </row>
    <row r="10016" spans="12:12" x14ac:dyDescent="0.35">
      <c r="L10016" s="213"/>
    </row>
    <row r="10017" spans="12:12" x14ac:dyDescent="0.35">
      <c r="L10017" s="213"/>
    </row>
    <row r="10018" spans="12:12" x14ac:dyDescent="0.35">
      <c r="L10018" s="213"/>
    </row>
    <row r="10019" spans="12:12" x14ac:dyDescent="0.35">
      <c r="L10019" s="213"/>
    </row>
    <row r="10020" spans="12:12" x14ac:dyDescent="0.35">
      <c r="L10020" s="213"/>
    </row>
    <row r="10021" spans="12:12" x14ac:dyDescent="0.35">
      <c r="L10021" s="213"/>
    </row>
    <row r="10022" spans="12:12" x14ac:dyDescent="0.35">
      <c r="L10022" s="213"/>
    </row>
    <row r="10023" spans="12:12" x14ac:dyDescent="0.35">
      <c r="L10023" s="213"/>
    </row>
    <row r="10024" spans="12:12" x14ac:dyDescent="0.35">
      <c r="L10024" s="213"/>
    </row>
    <row r="10025" spans="12:12" x14ac:dyDescent="0.35">
      <c r="L10025" s="213"/>
    </row>
    <row r="10026" spans="12:12" x14ac:dyDescent="0.35">
      <c r="L10026" s="213"/>
    </row>
    <row r="10027" spans="12:12" x14ac:dyDescent="0.35">
      <c r="L10027" s="213"/>
    </row>
    <row r="10028" spans="12:12" x14ac:dyDescent="0.35">
      <c r="L10028" s="213"/>
    </row>
    <row r="10029" spans="12:12" x14ac:dyDescent="0.35">
      <c r="L10029" s="213"/>
    </row>
    <row r="10030" spans="12:12" x14ac:dyDescent="0.35">
      <c r="L10030" s="213"/>
    </row>
    <row r="10031" spans="12:12" x14ac:dyDescent="0.35">
      <c r="L10031" s="213"/>
    </row>
    <row r="10032" spans="12:12" x14ac:dyDescent="0.35">
      <c r="L10032" s="213"/>
    </row>
    <row r="10033" spans="12:12" x14ac:dyDescent="0.35">
      <c r="L10033" s="213"/>
    </row>
    <row r="10034" spans="12:12" x14ac:dyDescent="0.35">
      <c r="L10034" s="213"/>
    </row>
    <row r="10035" spans="12:12" x14ac:dyDescent="0.35">
      <c r="L10035" s="213"/>
    </row>
    <row r="10036" spans="12:12" x14ac:dyDescent="0.35">
      <c r="L10036" s="213"/>
    </row>
    <row r="10037" spans="12:12" x14ac:dyDescent="0.35">
      <c r="L10037" s="213"/>
    </row>
    <row r="10038" spans="12:12" x14ac:dyDescent="0.35">
      <c r="L10038" s="213"/>
    </row>
    <row r="10039" spans="12:12" x14ac:dyDescent="0.35">
      <c r="L10039" s="213"/>
    </row>
    <row r="10040" spans="12:12" x14ac:dyDescent="0.35">
      <c r="L10040" s="213"/>
    </row>
    <row r="10041" spans="12:12" x14ac:dyDescent="0.35">
      <c r="L10041" s="213"/>
    </row>
    <row r="10042" spans="12:12" x14ac:dyDescent="0.35">
      <c r="L10042" s="213"/>
    </row>
    <row r="10043" spans="12:12" x14ac:dyDescent="0.35">
      <c r="L10043" s="213"/>
    </row>
    <row r="10044" spans="12:12" x14ac:dyDescent="0.35">
      <c r="L10044" s="213"/>
    </row>
    <row r="10045" spans="12:12" x14ac:dyDescent="0.35">
      <c r="L10045" s="213"/>
    </row>
    <row r="10046" spans="12:12" x14ac:dyDescent="0.35">
      <c r="L10046" s="213"/>
    </row>
    <row r="10047" spans="12:12" x14ac:dyDescent="0.35">
      <c r="L10047" s="213"/>
    </row>
    <row r="10048" spans="12:12" x14ac:dyDescent="0.35">
      <c r="L10048" s="213"/>
    </row>
    <row r="10049" spans="12:12" x14ac:dyDescent="0.35">
      <c r="L10049" s="213"/>
    </row>
    <row r="10050" spans="12:12" x14ac:dyDescent="0.35">
      <c r="L10050" s="213"/>
    </row>
    <row r="10051" spans="12:12" x14ac:dyDescent="0.35">
      <c r="L10051" s="213"/>
    </row>
    <row r="10052" spans="12:12" x14ac:dyDescent="0.35">
      <c r="L10052" s="213"/>
    </row>
    <row r="10053" spans="12:12" x14ac:dyDescent="0.35">
      <c r="L10053" s="213"/>
    </row>
    <row r="10054" spans="12:12" x14ac:dyDescent="0.35">
      <c r="L10054" s="213"/>
    </row>
    <row r="10055" spans="12:12" x14ac:dyDescent="0.35">
      <c r="L10055" s="213"/>
    </row>
    <row r="10056" spans="12:12" x14ac:dyDescent="0.35">
      <c r="L10056" s="213"/>
    </row>
    <row r="10057" spans="12:12" x14ac:dyDescent="0.35">
      <c r="L10057" s="213"/>
    </row>
    <row r="10058" spans="12:12" x14ac:dyDescent="0.35">
      <c r="L10058" s="213"/>
    </row>
    <row r="10059" spans="12:12" x14ac:dyDescent="0.35">
      <c r="L10059" s="213"/>
    </row>
    <row r="10060" spans="12:12" x14ac:dyDescent="0.35">
      <c r="L10060" s="213"/>
    </row>
    <row r="10061" spans="12:12" x14ac:dyDescent="0.35">
      <c r="L10061" s="213"/>
    </row>
    <row r="10062" spans="12:12" x14ac:dyDescent="0.35">
      <c r="L10062" s="213"/>
    </row>
    <row r="10063" spans="12:12" x14ac:dyDescent="0.35">
      <c r="L10063" s="213"/>
    </row>
    <row r="10064" spans="12:12" x14ac:dyDescent="0.35">
      <c r="L10064" s="213"/>
    </row>
    <row r="10065" spans="12:12" x14ac:dyDescent="0.35">
      <c r="L10065" s="213"/>
    </row>
    <row r="10066" spans="12:12" x14ac:dyDescent="0.35">
      <c r="L10066" s="213"/>
    </row>
    <row r="10067" spans="12:12" x14ac:dyDescent="0.35">
      <c r="L10067" s="213"/>
    </row>
    <row r="10068" spans="12:12" x14ac:dyDescent="0.35">
      <c r="L10068" s="213"/>
    </row>
    <row r="10069" spans="12:12" x14ac:dyDescent="0.35">
      <c r="L10069" s="213"/>
    </row>
    <row r="10070" spans="12:12" x14ac:dyDescent="0.35">
      <c r="L10070" s="213"/>
    </row>
    <row r="10071" spans="12:12" x14ac:dyDescent="0.35">
      <c r="L10071" s="213"/>
    </row>
    <row r="10072" spans="12:12" x14ac:dyDescent="0.35">
      <c r="L10072" s="213"/>
    </row>
    <row r="10073" spans="12:12" x14ac:dyDescent="0.35">
      <c r="L10073" s="213"/>
    </row>
    <row r="10074" spans="12:12" x14ac:dyDescent="0.35">
      <c r="L10074" s="213"/>
    </row>
    <row r="10075" spans="12:12" x14ac:dyDescent="0.35">
      <c r="L10075" s="213"/>
    </row>
    <row r="10076" spans="12:12" x14ac:dyDescent="0.35">
      <c r="L10076" s="213"/>
    </row>
    <row r="10077" spans="12:12" x14ac:dyDescent="0.35">
      <c r="L10077" s="213"/>
    </row>
    <row r="10078" spans="12:12" x14ac:dyDescent="0.35">
      <c r="L10078" s="213"/>
    </row>
    <row r="10079" spans="12:12" x14ac:dyDescent="0.35">
      <c r="L10079" s="213"/>
    </row>
    <row r="10080" spans="12:12" x14ac:dyDescent="0.35">
      <c r="L10080" s="213"/>
    </row>
    <row r="10081" spans="12:12" x14ac:dyDescent="0.35">
      <c r="L10081" s="213"/>
    </row>
    <row r="10082" spans="12:12" x14ac:dyDescent="0.35">
      <c r="L10082" s="213"/>
    </row>
    <row r="10083" spans="12:12" x14ac:dyDescent="0.35">
      <c r="L10083" s="213"/>
    </row>
    <row r="10084" spans="12:12" x14ac:dyDescent="0.35">
      <c r="L10084" s="213"/>
    </row>
    <row r="10085" spans="12:12" x14ac:dyDescent="0.35">
      <c r="L10085" s="213"/>
    </row>
    <row r="10086" spans="12:12" x14ac:dyDescent="0.35">
      <c r="L10086" s="213"/>
    </row>
    <row r="10087" spans="12:12" x14ac:dyDescent="0.35">
      <c r="L10087" s="213"/>
    </row>
    <row r="10088" spans="12:12" x14ac:dyDescent="0.35">
      <c r="L10088" s="213"/>
    </row>
    <row r="10089" spans="12:12" x14ac:dyDescent="0.35">
      <c r="L10089" s="213"/>
    </row>
    <row r="10090" spans="12:12" x14ac:dyDescent="0.35">
      <c r="L10090" s="213"/>
    </row>
    <row r="10091" spans="12:12" x14ac:dyDescent="0.35">
      <c r="L10091" s="213"/>
    </row>
    <row r="10092" spans="12:12" x14ac:dyDescent="0.35">
      <c r="L10092" s="213"/>
    </row>
    <row r="10093" spans="12:12" x14ac:dyDescent="0.35">
      <c r="L10093" s="213"/>
    </row>
    <row r="10094" spans="12:12" x14ac:dyDescent="0.35">
      <c r="L10094" s="213"/>
    </row>
    <row r="10095" spans="12:12" x14ac:dyDescent="0.35">
      <c r="L10095" s="213"/>
    </row>
    <row r="10096" spans="12:12" x14ac:dyDescent="0.35">
      <c r="L10096" s="213"/>
    </row>
    <row r="10097" spans="12:12" x14ac:dyDescent="0.35">
      <c r="L10097" s="213"/>
    </row>
    <row r="10098" spans="12:12" x14ac:dyDescent="0.35">
      <c r="L10098" s="213"/>
    </row>
    <row r="10099" spans="12:12" x14ac:dyDescent="0.35">
      <c r="L10099" s="213"/>
    </row>
    <row r="10100" spans="12:12" x14ac:dyDescent="0.35">
      <c r="L10100" s="213"/>
    </row>
    <row r="10101" spans="12:12" x14ac:dyDescent="0.35">
      <c r="L10101" s="213"/>
    </row>
    <row r="10102" spans="12:12" x14ac:dyDescent="0.35">
      <c r="L10102" s="213"/>
    </row>
    <row r="10103" spans="12:12" x14ac:dyDescent="0.35">
      <c r="L10103" s="213"/>
    </row>
    <row r="10104" spans="12:12" x14ac:dyDescent="0.35">
      <c r="L10104" s="213"/>
    </row>
    <row r="10105" spans="12:12" x14ac:dyDescent="0.35">
      <c r="L10105" s="213"/>
    </row>
    <row r="10106" spans="12:12" x14ac:dyDescent="0.35">
      <c r="L10106" s="213"/>
    </row>
    <row r="10107" spans="12:12" x14ac:dyDescent="0.35">
      <c r="L10107" s="213"/>
    </row>
    <row r="10108" spans="12:12" x14ac:dyDescent="0.35">
      <c r="L10108" s="213"/>
    </row>
    <row r="10109" spans="12:12" x14ac:dyDescent="0.35">
      <c r="L10109" s="213"/>
    </row>
    <row r="10110" spans="12:12" x14ac:dyDescent="0.35">
      <c r="L10110" s="213"/>
    </row>
    <row r="10111" spans="12:12" x14ac:dyDescent="0.35">
      <c r="L10111" s="213"/>
    </row>
    <row r="10112" spans="12:12" x14ac:dyDescent="0.35">
      <c r="L10112" s="213"/>
    </row>
    <row r="10113" spans="12:12" x14ac:dyDescent="0.35">
      <c r="L10113" s="213"/>
    </row>
    <row r="10114" spans="12:12" x14ac:dyDescent="0.35">
      <c r="L10114" s="213"/>
    </row>
    <row r="10115" spans="12:12" x14ac:dyDescent="0.35">
      <c r="L10115" s="213"/>
    </row>
    <row r="10116" spans="12:12" x14ac:dyDescent="0.35">
      <c r="L10116" s="213"/>
    </row>
    <row r="10117" spans="12:12" x14ac:dyDescent="0.35">
      <c r="L10117" s="213"/>
    </row>
    <row r="10118" spans="12:12" x14ac:dyDescent="0.35">
      <c r="L10118" s="213"/>
    </row>
    <row r="10119" spans="12:12" x14ac:dyDescent="0.35">
      <c r="L10119" s="213"/>
    </row>
    <row r="10120" spans="12:12" x14ac:dyDescent="0.35">
      <c r="L10120" s="213"/>
    </row>
    <row r="10121" spans="12:12" x14ac:dyDescent="0.35">
      <c r="L10121" s="213"/>
    </row>
    <row r="10122" spans="12:12" x14ac:dyDescent="0.35">
      <c r="L10122" s="213"/>
    </row>
    <row r="10123" spans="12:12" x14ac:dyDescent="0.35">
      <c r="L10123" s="213"/>
    </row>
    <row r="10124" spans="12:12" x14ac:dyDescent="0.35">
      <c r="L10124" s="213"/>
    </row>
    <row r="10125" spans="12:12" x14ac:dyDescent="0.35">
      <c r="L10125" s="213"/>
    </row>
    <row r="10126" spans="12:12" x14ac:dyDescent="0.35">
      <c r="L10126" s="213"/>
    </row>
    <row r="10127" spans="12:12" x14ac:dyDescent="0.35">
      <c r="L10127" s="213"/>
    </row>
    <row r="10128" spans="12:12" x14ac:dyDescent="0.35">
      <c r="L10128" s="213"/>
    </row>
    <row r="10129" spans="12:12" x14ac:dyDescent="0.35">
      <c r="L10129" s="213"/>
    </row>
    <row r="10130" spans="12:12" x14ac:dyDescent="0.35">
      <c r="L10130" s="213"/>
    </row>
    <row r="10131" spans="12:12" x14ac:dyDescent="0.35">
      <c r="L10131" s="213"/>
    </row>
    <row r="10132" spans="12:12" x14ac:dyDescent="0.35">
      <c r="L10132" s="213"/>
    </row>
    <row r="10133" spans="12:12" x14ac:dyDescent="0.35">
      <c r="L10133" s="213"/>
    </row>
    <row r="10134" spans="12:12" x14ac:dyDescent="0.35">
      <c r="L10134" s="213"/>
    </row>
    <row r="10135" spans="12:12" x14ac:dyDescent="0.35">
      <c r="L10135" s="213"/>
    </row>
    <row r="10136" spans="12:12" x14ac:dyDescent="0.35">
      <c r="L10136" s="213"/>
    </row>
    <row r="10137" spans="12:12" x14ac:dyDescent="0.35">
      <c r="L10137" s="213"/>
    </row>
    <row r="10138" spans="12:12" x14ac:dyDescent="0.35">
      <c r="L10138" s="213"/>
    </row>
    <row r="10139" spans="12:12" x14ac:dyDescent="0.35">
      <c r="L10139" s="213"/>
    </row>
    <row r="10140" spans="12:12" x14ac:dyDescent="0.35">
      <c r="L10140" s="213"/>
    </row>
    <row r="10141" spans="12:12" x14ac:dyDescent="0.35">
      <c r="L10141" s="213"/>
    </row>
    <row r="10142" spans="12:12" x14ac:dyDescent="0.35">
      <c r="L10142" s="213"/>
    </row>
    <row r="10143" spans="12:12" x14ac:dyDescent="0.35">
      <c r="L10143" s="213"/>
    </row>
    <row r="10144" spans="12:12" x14ac:dyDescent="0.35">
      <c r="L10144" s="213"/>
    </row>
    <row r="10145" spans="12:12" x14ac:dyDescent="0.35">
      <c r="L10145" s="213"/>
    </row>
    <row r="10146" spans="12:12" x14ac:dyDescent="0.35">
      <c r="L10146" s="213"/>
    </row>
    <row r="10147" spans="12:12" x14ac:dyDescent="0.35">
      <c r="L10147" s="213"/>
    </row>
    <row r="10148" spans="12:12" x14ac:dyDescent="0.35">
      <c r="L10148" s="213"/>
    </row>
    <row r="10149" spans="12:12" x14ac:dyDescent="0.35">
      <c r="L10149" s="213"/>
    </row>
    <row r="10150" spans="12:12" x14ac:dyDescent="0.35">
      <c r="L10150" s="213"/>
    </row>
    <row r="10151" spans="12:12" x14ac:dyDescent="0.35">
      <c r="L10151" s="213"/>
    </row>
    <row r="10152" spans="12:12" x14ac:dyDescent="0.35">
      <c r="L10152" s="213"/>
    </row>
    <row r="10153" spans="12:12" x14ac:dyDescent="0.35">
      <c r="L10153" s="213"/>
    </row>
    <row r="10154" spans="12:12" x14ac:dyDescent="0.35">
      <c r="L10154" s="213"/>
    </row>
    <row r="10155" spans="12:12" x14ac:dyDescent="0.35">
      <c r="L10155" s="213"/>
    </row>
    <row r="10156" spans="12:12" x14ac:dyDescent="0.35">
      <c r="L10156" s="213"/>
    </row>
    <row r="10157" spans="12:12" x14ac:dyDescent="0.35">
      <c r="L10157" s="213"/>
    </row>
    <row r="10158" spans="12:12" x14ac:dyDescent="0.35">
      <c r="L10158" s="213"/>
    </row>
    <row r="10159" spans="12:12" x14ac:dyDescent="0.35">
      <c r="L10159" s="213"/>
    </row>
    <row r="10160" spans="12:12" x14ac:dyDescent="0.35">
      <c r="L10160" s="213"/>
    </row>
    <row r="10161" spans="12:12" x14ac:dyDescent="0.35">
      <c r="L10161" s="213"/>
    </row>
    <row r="10162" spans="12:12" x14ac:dyDescent="0.35">
      <c r="L10162" s="213"/>
    </row>
    <row r="10163" spans="12:12" x14ac:dyDescent="0.35">
      <c r="L10163" s="213"/>
    </row>
    <row r="10164" spans="12:12" x14ac:dyDescent="0.35">
      <c r="L10164" s="213"/>
    </row>
    <row r="10165" spans="12:12" x14ac:dyDescent="0.35">
      <c r="L10165" s="213"/>
    </row>
    <row r="10166" spans="12:12" x14ac:dyDescent="0.35">
      <c r="L10166" s="213"/>
    </row>
    <row r="10167" spans="12:12" x14ac:dyDescent="0.35">
      <c r="L10167" s="213"/>
    </row>
    <row r="10168" spans="12:12" x14ac:dyDescent="0.35">
      <c r="L10168" s="213"/>
    </row>
    <row r="10169" spans="12:12" x14ac:dyDescent="0.35">
      <c r="L10169" s="213"/>
    </row>
    <row r="10170" spans="12:12" x14ac:dyDescent="0.35">
      <c r="L10170" s="213"/>
    </row>
    <row r="10171" spans="12:12" x14ac:dyDescent="0.35">
      <c r="L10171" s="213"/>
    </row>
    <row r="10172" spans="12:12" x14ac:dyDescent="0.35">
      <c r="L10172" s="213"/>
    </row>
    <row r="10173" spans="12:12" x14ac:dyDescent="0.35">
      <c r="L10173" s="213"/>
    </row>
    <row r="10174" spans="12:12" x14ac:dyDescent="0.35">
      <c r="L10174" s="213"/>
    </row>
    <row r="10175" spans="12:12" x14ac:dyDescent="0.35">
      <c r="L10175" s="213"/>
    </row>
    <row r="10176" spans="12:12" x14ac:dyDescent="0.35">
      <c r="L10176" s="213"/>
    </row>
    <row r="10177" spans="12:12" x14ac:dyDescent="0.35">
      <c r="L10177" s="213"/>
    </row>
    <row r="10178" spans="12:12" x14ac:dyDescent="0.35">
      <c r="L10178" s="213"/>
    </row>
    <row r="10179" spans="12:12" x14ac:dyDescent="0.35">
      <c r="L10179" s="213"/>
    </row>
    <row r="10180" spans="12:12" x14ac:dyDescent="0.35">
      <c r="L10180" s="213"/>
    </row>
    <row r="10181" spans="12:12" x14ac:dyDescent="0.35">
      <c r="L10181" s="213"/>
    </row>
    <row r="10182" spans="12:12" x14ac:dyDescent="0.35">
      <c r="L10182" s="213"/>
    </row>
    <row r="10183" spans="12:12" x14ac:dyDescent="0.35">
      <c r="L10183" s="213"/>
    </row>
    <row r="10184" spans="12:12" x14ac:dyDescent="0.35">
      <c r="L10184" s="213"/>
    </row>
    <row r="10185" spans="12:12" x14ac:dyDescent="0.35">
      <c r="L10185" s="213"/>
    </row>
    <row r="10186" spans="12:12" x14ac:dyDescent="0.35">
      <c r="L10186" s="213"/>
    </row>
    <row r="10187" spans="12:12" x14ac:dyDescent="0.35">
      <c r="L10187" s="213"/>
    </row>
    <row r="10188" spans="12:12" x14ac:dyDescent="0.35">
      <c r="L10188" s="213"/>
    </row>
    <row r="10189" spans="12:12" x14ac:dyDescent="0.35">
      <c r="L10189" s="213"/>
    </row>
    <row r="10190" spans="12:12" x14ac:dyDescent="0.35">
      <c r="L10190" s="213"/>
    </row>
    <row r="10191" spans="12:12" x14ac:dyDescent="0.35">
      <c r="L10191" s="213"/>
    </row>
    <row r="10192" spans="12:12" x14ac:dyDescent="0.35">
      <c r="L10192" s="213"/>
    </row>
    <row r="10193" spans="12:12" x14ac:dyDescent="0.35">
      <c r="L10193" s="213"/>
    </row>
    <row r="10194" spans="12:12" x14ac:dyDescent="0.35">
      <c r="L10194" s="213"/>
    </row>
    <row r="10195" spans="12:12" x14ac:dyDescent="0.35">
      <c r="L10195" s="213"/>
    </row>
    <row r="10196" spans="12:12" x14ac:dyDescent="0.35">
      <c r="L10196" s="213"/>
    </row>
    <row r="10197" spans="12:12" x14ac:dyDescent="0.35">
      <c r="L10197" s="213"/>
    </row>
    <row r="10198" spans="12:12" x14ac:dyDescent="0.35">
      <c r="L10198" s="213"/>
    </row>
    <row r="10199" spans="12:12" x14ac:dyDescent="0.35">
      <c r="L10199" s="213"/>
    </row>
    <row r="10200" spans="12:12" x14ac:dyDescent="0.35">
      <c r="L10200" s="213"/>
    </row>
    <row r="10201" spans="12:12" x14ac:dyDescent="0.35">
      <c r="L10201" s="213"/>
    </row>
    <row r="10202" spans="12:12" x14ac:dyDescent="0.35">
      <c r="L10202" s="213"/>
    </row>
    <row r="10203" spans="12:12" x14ac:dyDescent="0.35">
      <c r="L10203" s="213"/>
    </row>
    <row r="10204" spans="12:12" x14ac:dyDescent="0.35">
      <c r="L10204" s="213"/>
    </row>
    <row r="10205" spans="12:12" x14ac:dyDescent="0.35">
      <c r="L10205" s="213"/>
    </row>
    <row r="10206" spans="12:12" x14ac:dyDescent="0.35">
      <c r="L10206" s="213"/>
    </row>
    <row r="10207" spans="12:12" x14ac:dyDescent="0.35">
      <c r="L10207" s="213"/>
    </row>
    <row r="10208" spans="12:12" x14ac:dyDescent="0.35">
      <c r="L10208" s="213"/>
    </row>
    <row r="10209" spans="12:12" x14ac:dyDescent="0.35">
      <c r="L10209" s="213"/>
    </row>
    <row r="10210" spans="12:12" x14ac:dyDescent="0.35">
      <c r="L10210" s="213"/>
    </row>
    <row r="10211" spans="12:12" x14ac:dyDescent="0.35">
      <c r="L10211" s="213"/>
    </row>
    <row r="10212" spans="12:12" x14ac:dyDescent="0.35">
      <c r="L10212" s="213"/>
    </row>
    <row r="10213" spans="12:12" x14ac:dyDescent="0.35">
      <c r="L10213" s="213"/>
    </row>
    <row r="10214" spans="12:12" x14ac:dyDescent="0.35">
      <c r="L10214" s="213"/>
    </row>
    <row r="10215" spans="12:12" x14ac:dyDescent="0.35">
      <c r="L10215" s="213"/>
    </row>
    <row r="10216" spans="12:12" x14ac:dyDescent="0.35">
      <c r="L10216" s="213"/>
    </row>
    <row r="10217" spans="12:12" x14ac:dyDescent="0.35">
      <c r="L10217" s="213"/>
    </row>
    <row r="10218" spans="12:12" x14ac:dyDescent="0.35">
      <c r="L10218" s="213"/>
    </row>
    <row r="10219" spans="12:12" x14ac:dyDescent="0.35">
      <c r="L10219" s="213"/>
    </row>
    <row r="10220" spans="12:12" x14ac:dyDescent="0.35">
      <c r="L10220" s="213"/>
    </row>
    <row r="10221" spans="12:12" x14ac:dyDescent="0.35">
      <c r="L10221" s="213"/>
    </row>
    <row r="10222" spans="12:12" x14ac:dyDescent="0.35">
      <c r="L10222" s="213"/>
    </row>
    <row r="10223" spans="12:12" x14ac:dyDescent="0.35">
      <c r="L10223" s="213"/>
    </row>
    <row r="10224" spans="12:12" x14ac:dyDescent="0.35">
      <c r="L10224" s="213"/>
    </row>
    <row r="10225" spans="12:12" x14ac:dyDescent="0.35">
      <c r="L10225" s="213"/>
    </row>
    <row r="10226" spans="12:12" x14ac:dyDescent="0.35">
      <c r="L10226" s="213"/>
    </row>
    <row r="10227" spans="12:12" x14ac:dyDescent="0.35">
      <c r="L10227" s="213"/>
    </row>
    <row r="10228" spans="12:12" x14ac:dyDescent="0.35">
      <c r="L10228" s="213"/>
    </row>
    <row r="10229" spans="12:12" x14ac:dyDescent="0.35">
      <c r="L10229" s="213"/>
    </row>
    <row r="10230" spans="12:12" x14ac:dyDescent="0.35">
      <c r="L10230" s="213"/>
    </row>
    <row r="10231" spans="12:12" x14ac:dyDescent="0.35">
      <c r="L10231" s="213"/>
    </row>
    <row r="10232" spans="12:12" x14ac:dyDescent="0.35">
      <c r="L10232" s="213"/>
    </row>
    <row r="10233" spans="12:12" x14ac:dyDescent="0.35">
      <c r="L10233" s="213"/>
    </row>
    <row r="10234" spans="12:12" x14ac:dyDescent="0.35">
      <c r="L10234" s="213"/>
    </row>
    <row r="10235" spans="12:12" x14ac:dyDescent="0.35">
      <c r="L10235" s="213"/>
    </row>
    <row r="10236" spans="12:12" x14ac:dyDescent="0.35">
      <c r="L10236" s="213"/>
    </row>
    <row r="10237" spans="12:12" x14ac:dyDescent="0.35">
      <c r="L10237" s="213"/>
    </row>
    <row r="10238" spans="12:12" x14ac:dyDescent="0.35">
      <c r="L10238" s="213"/>
    </row>
    <row r="10239" spans="12:12" x14ac:dyDescent="0.35">
      <c r="L10239" s="213"/>
    </row>
    <row r="10240" spans="12:12" x14ac:dyDescent="0.35">
      <c r="L10240" s="213"/>
    </row>
    <row r="10241" spans="12:12" x14ac:dyDescent="0.35">
      <c r="L10241" s="213"/>
    </row>
    <row r="10242" spans="12:12" x14ac:dyDescent="0.35">
      <c r="L10242" s="213"/>
    </row>
    <row r="10243" spans="12:12" x14ac:dyDescent="0.35">
      <c r="L10243" s="213"/>
    </row>
    <row r="10244" spans="12:12" x14ac:dyDescent="0.35">
      <c r="L10244" s="213"/>
    </row>
    <row r="10245" spans="12:12" x14ac:dyDescent="0.35">
      <c r="L10245" s="213"/>
    </row>
    <row r="10246" spans="12:12" x14ac:dyDescent="0.35">
      <c r="L10246" s="213"/>
    </row>
    <row r="10247" spans="12:12" x14ac:dyDescent="0.35">
      <c r="L10247" s="213"/>
    </row>
    <row r="10248" spans="12:12" x14ac:dyDescent="0.35">
      <c r="L10248" s="213"/>
    </row>
    <row r="10249" spans="12:12" x14ac:dyDescent="0.35">
      <c r="L10249" s="213"/>
    </row>
    <row r="10250" spans="12:12" x14ac:dyDescent="0.35">
      <c r="L10250" s="213"/>
    </row>
    <row r="10251" spans="12:12" x14ac:dyDescent="0.35">
      <c r="L10251" s="213"/>
    </row>
    <row r="10252" spans="12:12" x14ac:dyDescent="0.35">
      <c r="L10252" s="213"/>
    </row>
    <row r="10253" spans="12:12" x14ac:dyDescent="0.35">
      <c r="L10253" s="213"/>
    </row>
    <row r="10254" spans="12:12" x14ac:dyDescent="0.35">
      <c r="L10254" s="213"/>
    </row>
    <row r="10255" spans="12:12" x14ac:dyDescent="0.35">
      <c r="L10255" s="213"/>
    </row>
    <row r="10256" spans="12:12" x14ac:dyDescent="0.35">
      <c r="L10256" s="213"/>
    </row>
    <row r="10257" spans="12:12" x14ac:dyDescent="0.35">
      <c r="L10257" s="213"/>
    </row>
    <row r="10258" spans="12:12" x14ac:dyDescent="0.35">
      <c r="L10258" s="213"/>
    </row>
    <row r="10259" spans="12:12" x14ac:dyDescent="0.35">
      <c r="L10259" s="213"/>
    </row>
    <row r="10260" spans="12:12" x14ac:dyDescent="0.35">
      <c r="L10260" s="213"/>
    </row>
    <row r="10261" spans="12:12" x14ac:dyDescent="0.35">
      <c r="L10261" s="213"/>
    </row>
    <row r="10262" spans="12:12" x14ac:dyDescent="0.35">
      <c r="L10262" s="213"/>
    </row>
    <row r="10263" spans="12:12" x14ac:dyDescent="0.35">
      <c r="L10263" s="213"/>
    </row>
    <row r="10264" spans="12:12" x14ac:dyDescent="0.35">
      <c r="L10264" s="213"/>
    </row>
    <row r="10265" spans="12:12" x14ac:dyDescent="0.35">
      <c r="L10265" s="213"/>
    </row>
    <row r="10266" spans="12:12" x14ac:dyDescent="0.35">
      <c r="L10266" s="213"/>
    </row>
    <row r="10267" spans="12:12" x14ac:dyDescent="0.35">
      <c r="L10267" s="213"/>
    </row>
    <row r="10268" spans="12:12" x14ac:dyDescent="0.35">
      <c r="L10268" s="213"/>
    </row>
    <row r="10269" spans="12:12" x14ac:dyDescent="0.35">
      <c r="L10269" s="213"/>
    </row>
    <row r="10270" spans="12:12" x14ac:dyDescent="0.35">
      <c r="L10270" s="213"/>
    </row>
    <row r="10271" spans="12:12" x14ac:dyDescent="0.35">
      <c r="L10271" s="213"/>
    </row>
    <row r="10272" spans="12:12" x14ac:dyDescent="0.35">
      <c r="L10272" s="213"/>
    </row>
    <row r="10273" spans="12:12" x14ac:dyDescent="0.35">
      <c r="L10273" s="213"/>
    </row>
    <row r="10274" spans="12:12" x14ac:dyDescent="0.35">
      <c r="L10274" s="213"/>
    </row>
    <row r="10275" spans="12:12" x14ac:dyDescent="0.35">
      <c r="L10275" s="213"/>
    </row>
    <row r="10276" spans="12:12" x14ac:dyDescent="0.35">
      <c r="L10276" s="213"/>
    </row>
    <row r="10277" spans="12:12" x14ac:dyDescent="0.35">
      <c r="L10277" s="213"/>
    </row>
    <row r="10278" spans="12:12" x14ac:dyDescent="0.35">
      <c r="L10278" s="213"/>
    </row>
    <row r="10279" spans="12:12" x14ac:dyDescent="0.35">
      <c r="L10279" s="213"/>
    </row>
    <row r="10280" spans="12:12" x14ac:dyDescent="0.35">
      <c r="L10280" s="213"/>
    </row>
    <row r="10281" spans="12:12" x14ac:dyDescent="0.35">
      <c r="L10281" s="213"/>
    </row>
    <row r="10282" spans="12:12" x14ac:dyDescent="0.35">
      <c r="L10282" s="213"/>
    </row>
    <row r="10283" spans="12:12" x14ac:dyDescent="0.35">
      <c r="L10283" s="213"/>
    </row>
    <row r="10284" spans="12:12" x14ac:dyDescent="0.35">
      <c r="L10284" s="213"/>
    </row>
    <row r="10285" spans="12:12" x14ac:dyDescent="0.35">
      <c r="L10285" s="213"/>
    </row>
    <row r="10286" spans="12:12" x14ac:dyDescent="0.35">
      <c r="L10286" s="213"/>
    </row>
    <row r="10287" spans="12:12" x14ac:dyDescent="0.35">
      <c r="L10287" s="213"/>
    </row>
    <row r="10288" spans="12:12" x14ac:dyDescent="0.35">
      <c r="L10288" s="213"/>
    </row>
    <row r="10289" spans="12:12" x14ac:dyDescent="0.35">
      <c r="L10289" s="213"/>
    </row>
    <row r="10290" spans="12:12" x14ac:dyDescent="0.35">
      <c r="L10290" s="213"/>
    </row>
    <row r="10291" spans="12:12" x14ac:dyDescent="0.35">
      <c r="L10291" s="213"/>
    </row>
    <row r="10292" spans="12:12" x14ac:dyDescent="0.35">
      <c r="L10292" s="213"/>
    </row>
    <row r="10293" spans="12:12" x14ac:dyDescent="0.35">
      <c r="L10293" s="213"/>
    </row>
    <row r="10294" spans="12:12" x14ac:dyDescent="0.35">
      <c r="L10294" s="213"/>
    </row>
    <row r="10295" spans="12:12" x14ac:dyDescent="0.35">
      <c r="L10295" s="213"/>
    </row>
    <row r="10296" spans="12:12" x14ac:dyDescent="0.35">
      <c r="L10296" s="213"/>
    </row>
    <row r="10297" spans="12:12" x14ac:dyDescent="0.35">
      <c r="L10297" s="213"/>
    </row>
    <row r="10298" spans="12:12" x14ac:dyDescent="0.35">
      <c r="L10298" s="213"/>
    </row>
    <row r="10299" spans="12:12" x14ac:dyDescent="0.35">
      <c r="L10299" s="213"/>
    </row>
    <row r="10300" spans="12:12" x14ac:dyDescent="0.35">
      <c r="L10300" s="213"/>
    </row>
    <row r="10301" spans="12:12" x14ac:dyDescent="0.35">
      <c r="L10301" s="213"/>
    </row>
    <row r="10302" spans="12:12" x14ac:dyDescent="0.35">
      <c r="L10302" s="213"/>
    </row>
    <row r="10303" spans="12:12" x14ac:dyDescent="0.35">
      <c r="L10303" s="213"/>
    </row>
    <row r="10304" spans="12:12" x14ac:dyDescent="0.35">
      <c r="L10304" s="213"/>
    </row>
    <row r="10305" spans="12:12" x14ac:dyDescent="0.35">
      <c r="L10305" s="213"/>
    </row>
    <row r="10306" spans="12:12" x14ac:dyDescent="0.35">
      <c r="L10306" s="213"/>
    </row>
    <row r="10307" spans="12:12" x14ac:dyDescent="0.35">
      <c r="L10307" s="213"/>
    </row>
    <row r="10308" spans="12:12" x14ac:dyDescent="0.35">
      <c r="L10308" s="213"/>
    </row>
    <row r="10309" spans="12:12" x14ac:dyDescent="0.35">
      <c r="L10309" s="213"/>
    </row>
    <row r="10310" spans="12:12" x14ac:dyDescent="0.35">
      <c r="L10310" s="213"/>
    </row>
    <row r="10311" spans="12:12" x14ac:dyDescent="0.35">
      <c r="L10311" s="213"/>
    </row>
    <row r="10312" spans="12:12" x14ac:dyDescent="0.35">
      <c r="L10312" s="213"/>
    </row>
    <row r="10313" spans="12:12" x14ac:dyDescent="0.35">
      <c r="L10313" s="213"/>
    </row>
    <row r="10314" spans="12:12" x14ac:dyDescent="0.35">
      <c r="L10314" s="213"/>
    </row>
    <row r="10315" spans="12:12" x14ac:dyDescent="0.35">
      <c r="L10315" s="213"/>
    </row>
    <row r="10316" spans="12:12" x14ac:dyDescent="0.35">
      <c r="L10316" s="213"/>
    </row>
    <row r="10317" spans="12:12" x14ac:dyDescent="0.35">
      <c r="L10317" s="213"/>
    </row>
    <row r="10318" spans="12:12" x14ac:dyDescent="0.35">
      <c r="L10318" s="213"/>
    </row>
    <row r="10319" spans="12:12" x14ac:dyDescent="0.35">
      <c r="L10319" s="213"/>
    </row>
    <row r="10320" spans="12:12" x14ac:dyDescent="0.35">
      <c r="L10320" s="213"/>
    </row>
    <row r="10321" spans="12:12" x14ac:dyDescent="0.35">
      <c r="L10321" s="213"/>
    </row>
    <row r="10322" spans="12:12" x14ac:dyDescent="0.35">
      <c r="L10322" s="213"/>
    </row>
    <row r="10323" spans="12:12" x14ac:dyDescent="0.35">
      <c r="L10323" s="213"/>
    </row>
    <row r="10324" spans="12:12" x14ac:dyDescent="0.35">
      <c r="L10324" s="213"/>
    </row>
    <row r="10325" spans="12:12" x14ac:dyDescent="0.35">
      <c r="L10325" s="213"/>
    </row>
    <row r="10326" spans="12:12" x14ac:dyDescent="0.35">
      <c r="L10326" s="213"/>
    </row>
    <row r="10327" spans="12:12" x14ac:dyDescent="0.35">
      <c r="L10327" s="213"/>
    </row>
    <row r="10328" spans="12:12" x14ac:dyDescent="0.35">
      <c r="L10328" s="213"/>
    </row>
    <row r="10329" spans="12:12" x14ac:dyDescent="0.35">
      <c r="L10329" s="213"/>
    </row>
    <row r="10330" spans="12:12" x14ac:dyDescent="0.35">
      <c r="L10330" s="213"/>
    </row>
    <row r="10331" spans="12:12" x14ac:dyDescent="0.35">
      <c r="L10331" s="213"/>
    </row>
    <row r="10332" spans="12:12" x14ac:dyDescent="0.35">
      <c r="L10332" s="213"/>
    </row>
    <row r="10333" spans="12:12" x14ac:dyDescent="0.35">
      <c r="L10333" s="213"/>
    </row>
    <row r="10334" spans="12:12" x14ac:dyDescent="0.35">
      <c r="L10334" s="213"/>
    </row>
    <row r="10335" spans="12:12" x14ac:dyDescent="0.35">
      <c r="L10335" s="213"/>
    </row>
    <row r="10336" spans="12:12" x14ac:dyDescent="0.35">
      <c r="L10336" s="213"/>
    </row>
    <row r="10337" spans="12:12" x14ac:dyDescent="0.35">
      <c r="L10337" s="213"/>
    </row>
    <row r="10338" spans="12:12" x14ac:dyDescent="0.35">
      <c r="L10338" s="213"/>
    </row>
    <row r="10339" spans="12:12" x14ac:dyDescent="0.35">
      <c r="L10339" s="213"/>
    </row>
    <row r="10340" spans="12:12" x14ac:dyDescent="0.35">
      <c r="L10340" s="213"/>
    </row>
    <row r="10341" spans="12:12" x14ac:dyDescent="0.35">
      <c r="L10341" s="213"/>
    </row>
    <row r="10342" spans="12:12" x14ac:dyDescent="0.35">
      <c r="L10342" s="213"/>
    </row>
    <row r="10343" spans="12:12" x14ac:dyDescent="0.35">
      <c r="L10343" s="213"/>
    </row>
    <row r="10344" spans="12:12" x14ac:dyDescent="0.35">
      <c r="L10344" s="213"/>
    </row>
    <row r="10345" spans="12:12" x14ac:dyDescent="0.35">
      <c r="L10345" s="213"/>
    </row>
    <row r="10346" spans="12:12" x14ac:dyDescent="0.35">
      <c r="L10346" s="213"/>
    </row>
    <row r="10347" spans="12:12" x14ac:dyDescent="0.35">
      <c r="L10347" s="213"/>
    </row>
    <row r="10348" spans="12:12" x14ac:dyDescent="0.35">
      <c r="L10348" s="213"/>
    </row>
    <row r="10349" spans="12:12" x14ac:dyDescent="0.35">
      <c r="L10349" s="213"/>
    </row>
    <row r="10350" spans="12:12" x14ac:dyDescent="0.35">
      <c r="L10350" s="213"/>
    </row>
    <row r="10351" spans="12:12" x14ac:dyDescent="0.35">
      <c r="L10351" s="213"/>
    </row>
    <row r="10352" spans="12:12" x14ac:dyDescent="0.35">
      <c r="L10352" s="213"/>
    </row>
    <row r="10353" spans="12:12" x14ac:dyDescent="0.35">
      <c r="L10353" s="213"/>
    </row>
    <row r="10354" spans="12:12" x14ac:dyDescent="0.35">
      <c r="L10354" s="213"/>
    </row>
    <row r="10355" spans="12:12" x14ac:dyDescent="0.35">
      <c r="L10355" s="213"/>
    </row>
    <row r="10356" spans="12:12" x14ac:dyDescent="0.35">
      <c r="L10356" s="213"/>
    </row>
    <row r="10357" spans="12:12" x14ac:dyDescent="0.35">
      <c r="L10357" s="213"/>
    </row>
    <row r="10358" spans="12:12" x14ac:dyDescent="0.35">
      <c r="L10358" s="213"/>
    </row>
    <row r="10359" spans="12:12" x14ac:dyDescent="0.35">
      <c r="L10359" s="213"/>
    </row>
    <row r="10360" spans="12:12" x14ac:dyDescent="0.35">
      <c r="L10360" s="213"/>
    </row>
    <row r="10361" spans="12:12" x14ac:dyDescent="0.35">
      <c r="L10361" s="213"/>
    </row>
    <row r="10362" spans="12:12" x14ac:dyDescent="0.35">
      <c r="L10362" s="213"/>
    </row>
    <row r="10363" spans="12:12" x14ac:dyDescent="0.35">
      <c r="L10363" s="213"/>
    </row>
    <row r="10364" spans="12:12" x14ac:dyDescent="0.35">
      <c r="L10364" s="213"/>
    </row>
    <row r="10365" spans="12:12" x14ac:dyDescent="0.35">
      <c r="L10365" s="213"/>
    </row>
    <row r="10366" spans="12:12" x14ac:dyDescent="0.35">
      <c r="L10366" s="213"/>
    </row>
    <row r="10367" spans="12:12" x14ac:dyDescent="0.35">
      <c r="L10367" s="213"/>
    </row>
    <row r="10368" spans="12:12" x14ac:dyDescent="0.35">
      <c r="L10368" s="213"/>
    </row>
    <row r="10369" spans="12:12" x14ac:dyDescent="0.35">
      <c r="L10369" s="213"/>
    </row>
    <row r="10370" spans="12:12" x14ac:dyDescent="0.35">
      <c r="L10370" s="213"/>
    </row>
    <row r="10371" spans="12:12" x14ac:dyDescent="0.35">
      <c r="L10371" s="213"/>
    </row>
    <row r="10372" spans="12:12" x14ac:dyDescent="0.35">
      <c r="L10372" s="213"/>
    </row>
    <row r="10373" spans="12:12" x14ac:dyDescent="0.35">
      <c r="L10373" s="213"/>
    </row>
    <row r="10374" spans="12:12" x14ac:dyDescent="0.35">
      <c r="L10374" s="213"/>
    </row>
    <row r="10375" spans="12:12" x14ac:dyDescent="0.35">
      <c r="L10375" s="213"/>
    </row>
    <row r="10376" spans="12:12" x14ac:dyDescent="0.35">
      <c r="L10376" s="213"/>
    </row>
    <row r="10377" spans="12:12" x14ac:dyDescent="0.35">
      <c r="L10377" s="213"/>
    </row>
    <row r="10378" spans="12:12" x14ac:dyDescent="0.35">
      <c r="L10378" s="213"/>
    </row>
    <row r="10379" spans="12:12" x14ac:dyDescent="0.35">
      <c r="L10379" s="213"/>
    </row>
    <row r="10380" spans="12:12" x14ac:dyDescent="0.35">
      <c r="L10380" s="213"/>
    </row>
    <row r="10381" spans="12:12" x14ac:dyDescent="0.35">
      <c r="L10381" s="213"/>
    </row>
    <row r="10382" spans="12:12" x14ac:dyDescent="0.35">
      <c r="L10382" s="213"/>
    </row>
    <row r="10383" spans="12:12" x14ac:dyDescent="0.35">
      <c r="L10383" s="213"/>
    </row>
    <row r="10384" spans="12:12" x14ac:dyDescent="0.35">
      <c r="L10384" s="213"/>
    </row>
    <row r="10385" spans="12:12" x14ac:dyDescent="0.35">
      <c r="L10385" s="213"/>
    </row>
    <row r="10386" spans="12:12" x14ac:dyDescent="0.35">
      <c r="L10386" s="213"/>
    </row>
    <row r="10387" spans="12:12" x14ac:dyDescent="0.35">
      <c r="L10387" s="213"/>
    </row>
    <row r="10388" spans="12:12" x14ac:dyDescent="0.35">
      <c r="L10388" s="213"/>
    </row>
    <row r="10389" spans="12:12" x14ac:dyDescent="0.35">
      <c r="L10389" s="213"/>
    </row>
    <row r="10390" spans="12:12" x14ac:dyDescent="0.35">
      <c r="L10390" s="213"/>
    </row>
    <row r="10391" spans="12:12" x14ac:dyDescent="0.35">
      <c r="L10391" s="213"/>
    </row>
    <row r="10392" spans="12:12" x14ac:dyDescent="0.35">
      <c r="L10392" s="213"/>
    </row>
    <row r="10393" spans="12:12" x14ac:dyDescent="0.35">
      <c r="L10393" s="213"/>
    </row>
    <row r="10394" spans="12:12" x14ac:dyDescent="0.35">
      <c r="L10394" s="213"/>
    </row>
    <row r="10395" spans="12:12" x14ac:dyDescent="0.35">
      <c r="L10395" s="213"/>
    </row>
    <row r="10396" spans="12:12" x14ac:dyDescent="0.35">
      <c r="L10396" s="213"/>
    </row>
    <row r="10397" spans="12:12" x14ac:dyDescent="0.35">
      <c r="L10397" s="213"/>
    </row>
    <row r="10398" spans="12:12" x14ac:dyDescent="0.35">
      <c r="L10398" s="213"/>
    </row>
    <row r="10399" spans="12:12" x14ac:dyDescent="0.35">
      <c r="L10399" s="213"/>
    </row>
    <row r="10400" spans="12:12" x14ac:dyDescent="0.35">
      <c r="L10400" s="213"/>
    </row>
    <row r="10401" spans="12:12" x14ac:dyDescent="0.35">
      <c r="L10401" s="213"/>
    </row>
    <row r="10402" spans="12:12" x14ac:dyDescent="0.35">
      <c r="L10402" s="213"/>
    </row>
    <row r="10403" spans="12:12" x14ac:dyDescent="0.35">
      <c r="L10403" s="213"/>
    </row>
    <row r="10404" spans="12:12" x14ac:dyDescent="0.35">
      <c r="L10404" s="213"/>
    </row>
    <row r="10405" spans="12:12" x14ac:dyDescent="0.35">
      <c r="L10405" s="213"/>
    </row>
    <row r="10406" spans="12:12" x14ac:dyDescent="0.35">
      <c r="L10406" s="213"/>
    </row>
    <row r="10407" spans="12:12" x14ac:dyDescent="0.35">
      <c r="L10407" s="213"/>
    </row>
    <row r="10408" spans="12:12" x14ac:dyDescent="0.35">
      <c r="L10408" s="213"/>
    </row>
    <row r="10409" spans="12:12" x14ac:dyDescent="0.35">
      <c r="L10409" s="213"/>
    </row>
    <row r="10410" spans="12:12" x14ac:dyDescent="0.35">
      <c r="L10410" s="213"/>
    </row>
    <row r="10411" spans="12:12" x14ac:dyDescent="0.35">
      <c r="L10411" s="213"/>
    </row>
    <row r="10412" spans="12:12" x14ac:dyDescent="0.35">
      <c r="L10412" s="213"/>
    </row>
    <row r="10413" spans="12:12" x14ac:dyDescent="0.35">
      <c r="L10413" s="213"/>
    </row>
    <row r="10414" spans="12:12" x14ac:dyDescent="0.35">
      <c r="L10414" s="213"/>
    </row>
    <row r="10415" spans="12:12" x14ac:dyDescent="0.35">
      <c r="L10415" s="213"/>
    </row>
    <row r="10416" spans="12:12" x14ac:dyDescent="0.35">
      <c r="L10416" s="213"/>
    </row>
    <row r="10417" spans="12:12" x14ac:dyDescent="0.35">
      <c r="L10417" s="213"/>
    </row>
    <row r="10418" spans="12:12" x14ac:dyDescent="0.35">
      <c r="L10418" s="213"/>
    </row>
    <row r="10419" spans="12:12" x14ac:dyDescent="0.35">
      <c r="L10419" s="213"/>
    </row>
    <row r="10420" spans="12:12" x14ac:dyDescent="0.35">
      <c r="L10420" s="213"/>
    </row>
    <row r="10421" spans="12:12" x14ac:dyDescent="0.35">
      <c r="L10421" s="213"/>
    </row>
    <row r="10422" spans="12:12" x14ac:dyDescent="0.35">
      <c r="L10422" s="213"/>
    </row>
    <row r="10423" spans="12:12" x14ac:dyDescent="0.35">
      <c r="L10423" s="213"/>
    </row>
    <row r="10424" spans="12:12" x14ac:dyDescent="0.35">
      <c r="L10424" s="213"/>
    </row>
    <row r="10425" spans="12:12" x14ac:dyDescent="0.35">
      <c r="L10425" s="213"/>
    </row>
    <row r="10426" spans="12:12" x14ac:dyDescent="0.35">
      <c r="L10426" s="213"/>
    </row>
    <row r="10427" spans="12:12" x14ac:dyDescent="0.35">
      <c r="L10427" s="213"/>
    </row>
    <row r="10428" spans="12:12" x14ac:dyDescent="0.35">
      <c r="L10428" s="213"/>
    </row>
    <row r="10429" spans="12:12" x14ac:dyDescent="0.35">
      <c r="L10429" s="213"/>
    </row>
    <row r="10430" spans="12:12" x14ac:dyDescent="0.35">
      <c r="L10430" s="213"/>
    </row>
    <row r="10431" spans="12:12" x14ac:dyDescent="0.35">
      <c r="L10431" s="213"/>
    </row>
    <row r="10432" spans="12:12" x14ac:dyDescent="0.35">
      <c r="L10432" s="213"/>
    </row>
    <row r="10433" spans="12:12" x14ac:dyDescent="0.35">
      <c r="L10433" s="213"/>
    </row>
    <row r="10434" spans="12:12" x14ac:dyDescent="0.35">
      <c r="L10434" s="213"/>
    </row>
    <row r="10435" spans="12:12" x14ac:dyDescent="0.35">
      <c r="L10435" s="213"/>
    </row>
    <row r="10436" spans="12:12" x14ac:dyDescent="0.35">
      <c r="L10436" s="213"/>
    </row>
    <row r="10437" spans="12:12" x14ac:dyDescent="0.35">
      <c r="L10437" s="213"/>
    </row>
    <row r="10438" spans="12:12" x14ac:dyDescent="0.35">
      <c r="L10438" s="213"/>
    </row>
    <row r="10439" spans="12:12" x14ac:dyDescent="0.35">
      <c r="L10439" s="213"/>
    </row>
    <row r="10440" spans="12:12" x14ac:dyDescent="0.35">
      <c r="L10440" s="213"/>
    </row>
    <row r="10441" spans="12:12" x14ac:dyDescent="0.35">
      <c r="L10441" s="213"/>
    </row>
    <row r="10442" spans="12:12" x14ac:dyDescent="0.35">
      <c r="L10442" s="213"/>
    </row>
    <row r="10443" spans="12:12" x14ac:dyDescent="0.35">
      <c r="L10443" s="213"/>
    </row>
    <row r="10444" spans="12:12" x14ac:dyDescent="0.35">
      <c r="L10444" s="213"/>
    </row>
    <row r="10445" spans="12:12" x14ac:dyDescent="0.35">
      <c r="L10445" s="213"/>
    </row>
    <row r="10446" spans="12:12" x14ac:dyDescent="0.35">
      <c r="L10446" s="213"/>
    </row>
    <row r="10447" spans="12:12" x14ac:dyDescent="0.35">
      <c r="L10447" s="213"/>
    </row>
    <row r="10448" spans="12:12" x14ac:dyDescent="0.35">
      <c r="L10448" s="213"/>
    </row>
    <row r="10449" spans="12:12" x14ac:dyDescent="0.35">
      <c r="L10449" s="213"/>
    </row>
    <row r="10450" spans="12:12" x14ac:dyDescent="0.35">
      <c r="L10450" s="213"/>
    </row>
    <row r="10451" spans="12:12" x14ac:dyDescent="0.35">
      <c r="L10451" s="213"/>
    </row>
    <row r="10452" spans="12:12" x14ac:dyDescent="0.35">
      <c r="L10452" s="213"/>
    </row>
    <row r="10453" spans="12:12" x14ac:dyDescent="0.35">
      <c r="L10453" s="213"/>
    </row>
    <row r="10454" spans="12:12" x14ac:dyDescent="0.35">
      <c r="L10454" s="213"/>
    </row>
    <row r="10455" spans="12:12" x14ac:dyDescent="0.35">
      <c r="L10455" s="213"/>
    </row>
    <row r="10456" spans="12:12" x14ac:dyDescent="0.35">
      <c r="L10456" s="213"/>
    </row>
    <row r="10457" spans="12:12" x14ac:dyDescent="0.35">
      <c r="L10457" s="213"/>
    </row>
    <row r="10458" spans="12:12" x14ac:dyDescent="0.35">
      <c r="L10458" s="213"/>
    </row>
    <row r="10459" spans="12:12" x14ac:dyDescent="0.35">
      <c r="L10459" s="213"/>
    </row>
    <row r="10460" spans="12:12" x14ac:dyDescent="0.35">
      <c r="L10460" s="213"/>
    </row>
    <row r="10461" spans="12:12" x14ac:dyDescent="0.35">
      <c r="L10461" s="213"/>
    </row>
    <row r="10462" spans="12:12" x14ac:dyDescent="0.35">
      <c r="L10462" s="213"/>
    </row>
    <row r="10463" spans="12:12" x14ac:dyDescent="0.35">
      <c r="L10463" s="213"/>
    </row>
    <row r="10464" spans="12:12" x14ac:dyDescent="0.35">
      <c r="L10464" s="213"/>
    </row>
    <row r="10465" spans="12:12" x14ac:dyDescent="0.35">
      <c r="L10465" s="213"/>
    </row>
    <row r="10466" spans="12:12" x14ac:dyDescent="0.35">
      <c r="L10466" s="213"/>
    </row>
    <row r="10467" spans="12:12" x14ac:dyDescent="0.35">
      <c r="L10467" s="213"/>
    </row>
    <row r="10468" spans="12:12" x14ac:dyDescent="0.35">
      <c r="L10468" s="213"/>
    </row>
    <row r="10469" spans="12:12" x14ac:dyDescent="0.35">
      <c r="L10469" s="213"/>
    </row>
    <row r="10470" spans="12:12" x14ac:dyDescent="0.35">
      <c r="L10470" s="213"/>
    </row>
    <row r="10471" spans="12:12" x14ac:dyDescent="0.35">
      <c r="L10471" s="213"/>
    </row>
    <row r="10472" spans="12:12" x14ac:dyDescent="0.35">
      <c r="L10472" s="213"/>
    </row>
    <row r="10473" spans="12:12" x14ac:dyDescent="0.35">
      <c r="L10473" s="213"/>
    </row>
    <row r="10474" spans="12:12" x14ac:dyDescent="0.35">
      <c r="L10474" s="213"/>
    </row>
    <row r="10475" spans="12:12" x14ac:dyDescent="0.35">
      <c r="L10475" s="213"/>
    </row>
    <row r="10476" spans="12:12" x14ac:dyDescent="0.35">
      <c r="L10476" s="213"/>
    </row>
    <row r="10477" spans="12:12" x14ac:dyDescent="0.35">
      <c r="L10477" s="213"/>
    </row>
    <row r="10478" spans="12:12" x14ac:dyDescent="0.35">
      <c r="L10478" s="213"/>
    </row>
    <row r="10479" spans="12:12" x14ac:dyDescent="0.35">
      <c r="L10479" s="213"/>
    </row>
    <row r="10480" spans="12:12" x14ac:dyDescent="0.35">
      <c r="L10480" s="213"/>
    </row>
    <row r="10481" spans="12:12" x14ac:dyDescent="0.35">
      <c r="L10481" s="213"/>
    </row>
    <row r="10482" spans="12:12" x14ac:dyDescent="0.35">
      <c r="L10482" s="213"/>
    </row>
    <row r="10483" spans="12:12" x14ac:dyDescent="0.35">
      <c r="L10483" s="213"/>
    </row>
    <row r="10484" spans="12:12" x14ac:dyDescent="0.35">
      <c r="L10484" s="213"/>
    </row>
    <row r="10485" spans="12:12" x14ac:dyDescent="0.35">
      <c r="L10485" s="213"/>
    </row>
    <row r="10486" spans="12:12" x14ac:dyDescent="0.35">
      <c r="L10486" s="213"/>
    </row>
    <row r="10487" spans="12:12" x14ac:dyDescent="0.35">
      <c r="L10487" s="213"/>
    </row>
    <row r="10488" spans="12:12" x14ac:dyDescent="0.35">
      <c r="L10488" s="213"/>
    </row>
    <row r="10489" spans="12:12" x14ac:dyDescent="0.35">
      <c r="L10489" s="213"/>
    </row>
    <row r="10490" spans="12:12" x14ac:dyDescent="0.35">
      <c r="L10490" s="213"/>
    </row>
    <row r="10491" spans="12:12" x14ac:dyDescent="0.35">
      <c r="L10491" s="213"/>
    </row>
    <row r="10492" spans="12:12" x14ac:dyDescent="0.35">
      <c r="L10492" s="213"/>
    </row>
    <row r="10493" spans="12:12" x14ac:dyDescent="0.35">
      <c r="L10493" s="213"/>
    </row>
    <row r="10494" spans="12:12" x14ac:dyDescent="0.35">
      <c r="L10494" s="213"/>
    </row>
    <row r="10495" spans="12:12" x14ac:dyDescent="0.35">
      <c r="L10495" s="213"/>
    </row>
    <row r="10496" spans="12:12" x14ac:dyDescent="0.35">
      <c r="L10496" s="213"/>
    </row>
    <row r="10497" spans="12:12" x14ac:dyDescent="0.35">
      <c r="L10497" s="213"/>
    </row>
    <row r="10498" spans="12:12" x14ac:dyDescent="0.35">
      <c r="L10498" s="213"/>
    </row>
    <row r="10499" spans="12:12" x14ac:dyDescent="0.35">
      <c r="L10499" s="213"/>
    </row>
    <row r="10500" spans="12:12" x14ac:dyDescent="0.35">
      <c r="L10500" s="213"/>
    </row>
    <row r="10501" spans="12:12" x14ac:dyDescent="0.35">
      <c r="L10501" s="213"/>
    </row>
    <row r="10502" spans="12:12" x14ac:dyDescent="0.35">
      <c r="L10502" s="213"/>
    </row>
    <row r="10503" spans="12:12" x14ac:dyDescent="0.35">
      <c r="L10503" s="213"/>
    </row>
    <row r="10504" spans="12:12" x14ac:dyDescent="0.35">
      <c r="L10504" s="213"/>
    </row>
    <row r="10505" spans="12:12" x14ac:dyDescent="0.35">
      <c r="L10505" s="213"/>
    </row>
    <row r="10506" spans="12:12" x14ac:dyDescent="0.35">
      <c r="L10506" s="213"/>
    </row>
    <row r="10507" spans="12:12" x14ac:dyDescent="0.35">
      <c r="L10507" s="213"/>
    </row>
    <row r="10508" spans="12:12" x14ac:dyDescent="0.35">
      <c r="L10508" s="213"/>
    </row>
    <row r="10509" spans="12:12" x14ac:dyDescent="0.35">
      <c r="L10509" s="213"/>
    </row>
    <row r="10510" spans="12:12" x14ac:dyDescent="0.35">
      <c r="L10510" s="213"/>
    </row>
    <row r="10511" spans="12:12" x14ac:dyDescent="0.35">
      <c r="L10511" s="213"/>
    </row>
    <row r="10512" spans="12:12" x14ac:dyDescent="0.35">
      <c r="L10512" s="213"/>
    </row>
    <row r="10513" spans="12:12" x14ac:dyDescent="0.35">
      <c r="L10513" s="213"/>
    </row>
    <row r="10514" spans="12:12" x14ac:dyDescent="0.35">
      <c r="L10514" s="213"/>
    </row>
    <row r="10515" spans="12:12" x14ac:dyDescent="0.35">
      <c r="L10515" s="213"/>
    </row>
    <row r="10516" spans="12:12" x14ac:dyDescent="0.35">
      <c r="L10516" s="213"/>
    </row>
    <row r="10517" spans="12:12" x14ac:dyDescent="0.35">
      <c r="L10517" s="213"/>
    </row>
    <row r="10518" spans="12:12" x14ac:dyDescent="0.35">
      <c r="L10518" s="213"/>
    </row>
    <row r="10519" spans="12:12" x14ac:dyDescent="0.35">
      <c r="L10519" s="213"/>
    </row>
    <row r="10520" spans="12:12" x14ac:dyDescent="0.35">
      <c r="L10520" s="213"/>
    </row>
    <row r="10521" spans="12:12" x14ac:dyDescent="0.35">
      <c r="L10521" s="213"/>
    </row>
    <row r="10522" spans="12:12" x14ac:dyDescent="0.35">
      <c r="L10522" s="213"/>
    </row>
    <row r="10523" spans="12:12" x14ac:dyDescent="0.35">
      <c r="L10523" s="213"/>
    </row>
    <row r="10524" spans="12:12" x14ac:dyDescent="0.35">
      <c r="L10524" s="213"/>
    </row>
    <row r="10525" spans="12:12" x14ac:dyDescent="0.35">
      <c r="L10525" s="213"/>
    </row>
    <row r="10526" spans="12:12" x14ac:dyDescent="0.35">
      <c r="L10526" s="213"/>
    </row>
    <row r="10527" spans="12:12" x14ac:dyDescent="0.35">
      <c r="L10527" s="213"/>
    </row>
    <row r="10528" spans="12:12" x14ac:dyDescent="0.35">
      <c r="L10528" s="213"/>
    </row>
    <row r="10529" spans="12:12" x14ac:dyDescent="0.35">
      <c r="L10529" s="213"/>
    </row>
    <row r="10530" spans="12:12" x14ac:dyDescent="0.35">
      <c r="L10530" s="213"/>
    </row>
    <row r="10531" spans="12:12" x14ac:dyDescent="0.35">
      <c r="L10531" s="213"/>
    </row>
    <row r="10532" spans="12:12" x14ac:dyDescent="0.35">
      <c r="L10532" s="213"/>
    </row>
    <row r="10533" spans="12:12" x14ac:dyDescent="0.35">
      <c r="L10533" s="213"/>
    </row>
    <row r="10534" spans="12:12" x14ac:dyDescent="0.35">
      <c r="L10534" s="213"/>
    </row>
    <row r="10535" spans="12:12" x14ac:dyDescent="0.35">
      <c r="L10535" s="213"/>
    </row>
    <row r="10536" spans="12:12" x14ac:dyDescent="0.35">
      <c r="L10536" s="213"/>
    </row>
    <row r="10537" spans="12:12" x14ac:dyDescent="0.35">
      <c r="L10537" s="213"/>
    </row>
    <row r="10538" spans="12:12" x14ac:dyDescent="0.35">
      <c r="L10538" s="213"/>
    </row>
    <row r="10539" spans="12:12" x14ac:dyDescent="0.35">
      <c r="L10539" s="213"/>
    </row>
    <row r="10540" spans="12:12" x14ac:dyDescent="0.35">
      <c r="L10540" s="213"/>
    </row>
    <row r="10541" spans="12:12" x14ac:dyDescent="0.35">
      <c r="L10541" s="213"/>
    </row>
    <row r="10542" spans="12:12" x14ac:dyDescent="0.35">
      <c r="L10542" s="213"/>
    </row>
    <row r="10543" spans="12:12" x14ac:dyDescent="0.35">
      <c r="L10543" s="213"/>
    </row>
    <row r="10544" spans="12:12" x14ac:dyDescent="0.35">
      <c r="L10544" s="213"/>
    </row>
    <row r="10545" spans="12:12" x14ac:dyDescent="0.35">
      <c r="L10545" s="213"/>
    </row>
    <row r="10546" spans="12:12" x14ac:dyDescent="0.35">
      <c r="L10546" s="213"/>
    </row>
    <row r="10547" spans="12:12" x14ac:dyDescent="0.35">
      <c r="L10547" s="213"/>
    </row>
    <row r="10548" spans="12:12" x14ac:dyDescent="0.35">
      <c r="L10548" s="213"/>
    </row>
    <row r="10549" spans="12:12" x14ac:dyDescent="0.35">
      <c r="L10549" s="213"/>
    </row>
    <row r="10550" spans="12:12" x14ac:dyDescent="0.35">
      <c r="L10550" s="213"/>
    </row>
    <row r="10551" spans="12:12" x14ac:dyDescent="0.35">
      <c r="L10551" s="213"/>
    </row>
    <row r="10552" spans="12:12" x14ac:dyDescent="0.35">
      <c r="L10552" s="213"/>
    </row>
    <row r="10553" spans="12:12" x14ac:dyDescent="0.35">
      <c r="L10553" s="213"/>
    </row>
    <row r="10554" spans="12:12" x14ac:dyDescent="0.35">
      <c r="L10554" s="213"/>
    </row>
    <row r="10555" spans="12:12" x14ac:dyDescent="0.35">
      <c r="L10555" s="213"/>
    </row>
    <row r="10556" spans="12:12" x14ac:dyDescent="0.35">
      <c r="L10556" s="213"/>
    </row>
    <row r="10557" spans="12:12" x14ac:dyDescent="0.35">
      <c r="L10557" s="213"/>
    </row>
    <row r="10558" spans="12:12" x14ac:dyDescent="0.35">
      <c r="L10558" s="213"/>
    </row>
    <row r="10559" spans="12:12" x14ac:dyDescent="0.35">
      <c r="L10559" s="213"/>
    </row>
    <row r="10560" spans="12:12" x14ac:dyDescent="0.35">
      <c r="L10560" s="213"/>
    </row>
    <row r="10561" spans="12:12" x14ac:dyDescent="0.35">
      <c r="L10561" s="213"/>
    </row>
    <row r="10562" spans="12:12" x14ac:dyDescent="0.35">
      <c r="L10562" s="213"/>
    </row>
    <row r="10563" spans="12:12" x14ac:dyDescent="0.35">
      <c r="L10563" s="213"/>
    </row>
    <row r="10564" spans="12:12" x14ac:dyDescent="0.35">
      <c r="L10564" s="213"/>
    </row>
    <row r="10565" spans="12:12" x14ac:dyDescent="0.35">
      <c r="L10565" s="213"/>
    </row>
    <row r="10566" spans="12:12" x14ac:dyDescent="0.35">
      <c r="L10566" s="213"/>
    </row>
    <row r="10567" spans="12:12" x14ac:dyDescent="0.35">
      <c r="L10567" s="213"/>
    </row>
    <row r="10568" spans="12:12" x14ac:dyDescent="0.35">
      <c r="L10568" s="213"/>
    </row>
    <row r="10569" spans="12:12" x14ac:dyDescent="0.35">
      <c r="L10569" s="213"/>
    </row>
    <row r="10570" spans="12:12" x14ac:dyDescent="0.35">
      <c r="L10570" s="213"/>
    </row>
    <row r="10571" spans="12:12" x14ac:dyDescent="0.35">
      <c r="L10571" s="213"/>
    </row>
    <row r="10572" spans="12:12" x14ac:dyDescent="0.35">
      <c r="L10572" s="213"/>
    </row>
    <row r="10573" spans="12:12" x14ac:dyDescent="0.35">
      <c r="L10573" s="213"/>
    </row>
    <row r="10574" spans="12:12" x14ac:dyDescent="0.35">
      <c r="L10574" s="213"/>
    </row>
    <row r="10575" spans="12:12" x14ac:dyDescent="0.35">
      <c r="L10575" s="213"/>
    </row>
    <row r="10576" spans="12:12" x14ac:dyDescent="0.35">
      <c r="L10576" s="213"/>
    </row>
    <row r="10577" spans="12:12" x14ac:dyDescent="0.35">
      <c r="L10577" s="213"/>
    </row>
    <row r="10578" spans="12:12" x14ac:dyDescent="0.35">
      <c r="L10578" s="213"/>
    </row>
    <row r="10579" spans="12:12" x14ac:dyDescent="0.35">
      <c r="L10579" s="213"/>
    </row>
    <row r="10580" spans="12:12" x14ac:dyDescent="0.35">
      <c r="L10580" s="213"/>
    </row>
    <row r="10581" spans="12:12" x14ac:dyDescent="0.35">
      <c r="L10581" s="213"/>
    </row>
    <row r="10582" spans="12:12" x14ac:dyDescent="0.35">
      <c r="L10582" s="213"/>
    </row>
    <row r="10583" spans="12:12" x14ac:dyDescent="0.35">
      <c r="L10583" s="213"/>
    </row>
    <row r="10584" spans="12:12" x14ac:dyDescent="0.35">
      <c r="L10584" s="213"/>
    </row>
    <row r="10585" spans="12:12" x14ac:dyDescent="0.35">
      <c r="L10585" s="213"/>
    </row>
    <row r="10586" spans="12:12" x14ac:dyDescent="0.35">
      <c r="L10586" s="213"/>
    </row>
    <row r="10587" spans="12:12" x14ac:dyDescent="0.35">
      <c r="L10587" s="213"/>
    </row>
    <row r="10588" spans="12:12" x14ac:dyDescent="0.35">
      <c r="L10588" s="213"/>
    </row>
    <row r="10589" spans="12:12" x14ac:dyDescent="0.35">
      <c r="L10589" s="213"/>
    </row>
    <row r="10590" spans="12:12" x14ac:dyDescent="0.35">
      <c r="L10590" s="213"/>
    </row>
    <row r="10591" spans="12:12" x14ac:dyDescent="0.35">
      <c r="L10591" s="213"/>
    </row>
    <row r="10592" spans="12:12" x14ac:dyDescent="0.35">
      <c r="L10592" s="213"/>
    </row>
    <row r="10593" spans="12:12" x14ac:dyDescent="0.35">
      <c r="L10593" s="213"/>
    </row>
    <row r="10594" spans="12:12" x14ac:dyDescent="0.35">
      <c r="L10594" s="213"/>
    </row>
    <row r="10595" spans="12:12" x14ac:dyDescent="0.35">
      <c r="L10595" s="213"/>
    </row>
    <row r="10596" spans="12:12" x14ac:dyDescent="0.35">
      <c r="L10596" s="213"/>
    </row>
    <row r="10597" spans="12:12" x14ac:dyDescent="0.35">
      <c r="L10597" s="213"/>
    </row>
    <row r="10598" spans="12:12" x14ac:dyDescent="0.35">
      <c r="L10598" s="213"/>
    </row>
    <row r="10599" spans="12:12" x14ac:dyDescent="0.35">
      <c r="L10599" s="213"/>
    </row>
    <row r="10600" spans="12:12" x14ac:dyDescent="0.35">
      <c r="L10600" s="213"/>
    </row>
    <row r="10601" spans="12:12" x14ac:dyDescent="0.35">
      <c r="L10601" s="213"/>
    </row>
    <row r="10602" spans="12:12" x14ac:dyDescent="0.35">
      <c r="L10602" s="213"/>
    </row>
    <row r="10603" spans="12:12" x14ac:dyDescent="0.35">
      <c r="L10603" s="213"/>
    </row>
    <row r="10604" spans="12:12" x14ac:dyDescent="0.35">
      <c r="L10604" s="213"/>
    </row>
    <row r="10605" spans="12:12" x14ac:dyDescent="0.35">
      <c r="L10605" s="213"/>
    </row>
    <row r="10606" spans="12:12" x14ac:dyDescent="0.35">
      <c r="L10606" s="213"/>
    </row>
    <row r="10607" spans="12:12" x14ac:dyDescent="0.35">
      <c r="L10607" s="213"/>
    </row>
    <row r="10608" spans="12:12" x14ac:dyDescent="0.35">
      <c r="L10608" s="213"/>
    </row>
    <row r="10609" spans="12:12" x14ac:dyDescent="0.35">
      <c r="L10609" s="213"/>
    </row>
    <row r="10610" spans="12:12" x14ac:dyDescent="0.35">
      <c r="L10610" s="213"/>
    </row>
    <row r="10611" spans="12:12" x14ac:dyDescent="0.35">
      <c r="L10611" s="213"/>
    </row>
    <row r="10612" spans="12:12" x14ac:dyDescent="0.35">
      <c r="L10612" s="213"/>
    </row>
    <row r="10613" spans="12:12" x14ac:dyDescent="0.35">
      <c r="L10613" s="213"/>
    </row>
    <row r="10614" spans="12:12" x14ac:dyDescent="0.35">
      <c r="L10614" s="213"/>
    </row>
    <row r="10615" spans="12:12" x14ac:dyDescent="0.35">
      <c r="L10615" s="213"/>
    </row>
    <row r="10616" spans="12:12" x14ac:dyDescent="0.35">
      <c r="L10616" s="213"/>
    </row>
    <row r="10617" spans="12:12" x14ac:dyDescent="0.35">
      <c r="L10617" s="213"/>
    </row>
    <row r="10618" spans="12:12" x14ac:dyDescent="0.35">
      <c r="L10618" s="213"/>
    </row>
    <row r="10619" spans="12:12" x14ac:dyDescent="0.35">
      <c r="L10619" s="213"/>
    </row>
    <row r="10620" spans="12:12" x14ac:dyDescent="0.35">
      <c r="L10620" s="213"/>
    </row>
    <row r="10621" spans="12:12" x14ac:dyDescent="0.35">
      <c r="L10621" s="213"/>
    </row>
    <row r="10622" spans="12:12" x14ac:dyDescent="0.35">
      <c r="L10622" s="213"/>
    </row>
    <row r="10623" spans="12:12" x14ac:dyDescent="0.35">
      <c r="L10623" s="213"/>
    </row>
    <row r="10624" spans="12:12" x14ac:dyDescent="0.35">
      <c r="L10624" s="213"/>
    </row>
    <row r="10625" spans="12:12" x14ac:dyDescent="0.35">
      <c r="L10625" s="213"/>
    </row>
    <row r="10626" spans="12:12" x14ac:dyDescent="0.35">
      <c r="L10626" s="213"/>
    </row>
    <row r="10627" spans="12:12" x14ac:dyDescent="0.35">
      <c r="L10627" s="213"/>
    </row>
    <row r="10628" spans="12:12" x14ac:dyDescent="0.35">
      <c r="L10628" s="213"/>
    </row>
    <row r="10629" spans="12:12" x14ac:dyDescent="0.35">
      <c r="L10629" s="213"/>
    </row>
    <row r="10630" spans="12:12" x14ac:dyDescent="0.35">
      <c r="L10630" s="213"/>
    </row>
    <row r="10631" spans="12:12" x14ac:dyDescent="0.35">
      <c r="L10631" s="213"/>
    </row>
    <row r="10632" spans="12:12" x14ac:dyDescent="0.35">
      <c r="L10632" s="213"/>
    </row>
    <row r="10633" spans="12:12" x14ac:dyDescent="0.35">
      <c r="L10633" s="213"/>
    </row>
    <row r="10634" spans="12:12" x14ac:dyDescent="0.35">
      <c r="L10634" s="213"/>
    </row>
    <row r="10635" spans="12:12" x14ac:dyDescent="0.35">
      <c r="L10635" s="213"/>
    </row>
    <row r="10636" spans="12:12" x14ac:dyDescent="0.35">
      <c r="L10636" s="213"/>
    </row>
    <row r="10637" spans="12:12" x14ac:dyDescent="0.35">
      <c r="L10637" s="213"/>
    </row>
    <row r="10638" spans="12:12" x14ac:dyDescent="0.35">
      <c r="L10638" s="213"/>
    </row>
    <row r="10639" spans="12:12" x14ac:dyDescent="0.35">
      <c r="L10639" s="213"/>
    </row>
    <row r="10640" spans="12:12" x14ac:dyDescent="0.35">
      <c r="L10640" s="213"/>
    </row>
    <row r="10641" spans="12:12" x14ac:dyDescent="0.35">
      <c r="L10641" s="213"/>
    </row>
    <row r="10642" spans="12:12" x14ac:dyDescent="0.35">
      <c r="L10642" s="213"/>
    </row>
    <row r="10643" spans="12:12" x14ac:dyDescent="0.35">
      <c r="L10643" s="213"/>
    </row>
    <row r="10644" spans="12:12" x14ac:dyDescent="0.35">
      <c r="L10644" s="213"/>
    </row>
    <row r="10645" spans="12:12" x14ac:dyDescent="0.35">
      <c r="L10645" s="213"/>
    </row>
    <row r="10646" spans="12:12" x14ac:dyDescent="0.35">
      <c r="L10646" s="213"/>
    </row>
    <row r="10647" spans="12:12" x14ac:dyDescent="0.35">
      <c r="L10647" s="213"/>
    </row>
    <row r="10648" spans="12:12" x14ac:dyDescent="0.35">
      <c r="L10648" s="213"/>
    </row>
    <row r="10649" spans="12:12" x14ac:dyDescent="0.35">
      <c r="L10649" s="213"/>
    </row>
    <row r="10650" spans="12:12" x14ac:dyDescent="0.35">
      <c r="L10650" s="213"/>
    </row>
    <row r="10651" spans="12:12" x14ac:dyDescent="0.35">
      <c r="L10651" s="213"/>
    </row>
    <row r="10652" spans="12:12" x14ac:dyDescent="0.35">
      <c r="L10652" s="213"/>
    </row>
    <row r="10653" spans="12:12" x14ac:dyDescent="0.35">
      <c r="L10653" s="213"/>
    </row>
    <row r="10654" spans="12:12" x14ac:dyDescent="0.35">
      <c r="L10654" s="213"/>
    </row>
    <row r="10655" spans="12:12" x14ac:dyDescent="0.35">
      <c r="L10655" s="213"/>
    </row>
    <row r="10656" spans="12:12" x14ac:dyDescent="0.35">
      <c r="L10656" s="213"/>
    </row>
    <row r="10657" spans="12:12" x14ac:dyDescent="0.35">
      <c r="L10657" s="213"/>
    </row>
    <row r="10658" spans="12:12" x14ac:dyDescent="0.35">
      <c r="L10658" s="213"/>
    </row>
    <row r="10659" spans="12:12" x14ac:dyDescent="0.35">
      <c r="L10659" s="213"/>
    </row>
    <row r="10660" spans="12:12" x14ac:dyDescent="0.35">
      <c r="L10660" s="213"/>
    </row>
    <row r="10661" spans="12:12" x14ac:dyDescent="0.35">
      <c r="L10661" s="213"/>
    </row>
    <row r="10662" spans="12:12" x14ac:dyDescent="0.35">
      <c r="L10662" s="213"/>
    </row>
    <row r="10663" spans="12:12" x14ac:dyDescent="0.35">
      <c r="L10663" s="213"/>
    </row>
    <row r="10664" spans="12:12" x14ac:dyDescent="0.35">
      <c r="L10664" s="213"/>
    </row>
    <row r="10665" spans="12:12" x14ac:dyDescent="0.35">
      <c r="L10665" s="213"/>
    </row>
    <row r="10666" spans="12:12" x14ac:dyDescent="0.35">
      <c r="L10666" s="213"/>
    </row>
    <row r="10667" spans="12:12" x14ac:dyDescent="0.35">
      <c r="L10667" s="213"/>
    </row>
    <row r="10668" spans="12:12" x14ac:dyDescent="0.35">
      <c r="L10668" s="213"/>
    </row>
    <row r="10669" spans="12:12" x14ac:dyDescent="0.35">
      <c r="L10669" s="213"/>
    </row>
    <row r="10670" spans="12:12" x14ac:dyDescent="0.35">
      <c r="L10670" s="213"/>
    </row>
    <row r="10671" spans="12:12" x14ac:dyDescent="0.35">
      <c r="L10671" s="213"/>
    </row>
    <row r="10672" spans="12:12" x14ac:dyDescent="0.35">
      <c r="L10672" s="213"/>
    </row>
    <row r="10673" spans="12:12" x14ac:dyDescent="0.35">
      <c r="L10673" s="213"/>
    </row>
    <row r="10674" spans="12:12" x14ac:dyDescent="0.35">
      <c r="L10674" s="213"/>
    </row>
    <row r="10675" spans="12:12" x14ac:dyDescent="0.35">
      <c r="L10675" s="213"/>
    </row>
    <row r="10676" spans="12:12" x14ac:dyDescent="0.35">
      <c r="L10676" s="213"/>
    </row>
    <row r="10677" spans="12:12" x14ac:dyDescent="0.35">
      <c r="L10677" s="213"/>
    </row>
    <row r="10678" spans="12:12" x14ac:dyDescent="0.35">
      <c r="L10678" s="213"/>
    </row>
    <row r="10679" spans="12:12" x14ac:dyDescent="0.35">
      <c r="L10679" s="213"/>
    </row>
    <row r="10680" spans="12:12" x14ac:dyDescent="0.35">
      <c r="L10680" s="213"/>
    </row>
    <row r="10681" spans="12:12" x14ac:dyDescent="0.35">
      <c r="L10681" s="213"/>
    </row>
    <row r="10682" spans="12:12" x14ac:dyDescent="0.35">
      <c r="L10682" s="213"/>
    </row>
    <row r="10683" spans="12:12" x14ac:dyDescent="0.35">
      <c r="L10683" s="213"/>
    </row>
    <row r="10684" spans="12:12" x14ac:dyDescent="0.35">
      <c r="L10684" s="213"/>
    </row>
    <row r="10685" spans="12:12" x14ac:dyDescent="0.35">
      <c r="L10685" s="213"/>
    </row>
    <row r="10686" spans="12:12" x14ac:dyDescent="0.35">
      <c r="L10686" s="213"/>
    </row>
    <row r="10687" spans="12:12" x14ac:dyDescent="0.35">
      <c r="L10687" s="213"/>
    </row>
    <row r="10688" spans="12:12" x14ac:dyDescent="0.35">
      <c r="L10688" s="213"/>
    </row>
    <row r="10689" spans="12:12" x14ac:dyDescent="0.35">
      <c r="L10689" s="213"/>
    </row>
    <row r="10690" spans="12:12" x14ac:dyDescent="0.35">
      <c r="L10690" s="213"/>
    </row>
    <row r="10691" spans="12:12" x14ac:dyDescent="0.35">
      <c r="L10691" s="213"/>
    </row>
    <row r="10692" spans="12:12" x14ac:dyDescent="0.35">
      <c r="L10692" s="213"/>
    </row>
    <row r="10693" spans="12:12" x14ac:dyDescent="0.35">
      <c r="L10693" s="213"/>
    </row>
    <row r="10694" spans="12:12" x14ac:dyDescent="0.35">
      <c r="L10694" s="213"/>
    </row>
    <row r="10695" spans="12:12" x14ac:dyDescent="0.35">
      <c r="L10695" s="213"/>
    </row>
    <row r="10696" spans="12:12" x14ac:dyDescent="0.35">
      <c r="L10696" s="213"/>
    </row>
    <row r="10697" spans="12:12" x14ac:dyDescent="0.35">
      <c r="L10697" s="213"/>
    </row>
    <row r="10698" spans="12:12" x14ac:dyDescent="0.35">
      <c r="L10698" s="213"/>
    </row>
    <row r="10699" spans="12:12" x14ac:dyDescent="0.35">
      <c r="L10699" s="213"/>
    </row>
    <row r="10700" spans="12:12" x14ac:dyDescent="0.35">
      <c r="L10700" s="213"/>
    </row>
    <row r="10701" spans="12:12" x14ac:dyDescent="0.35">
      <c r="L10701" s="213"/>
    </row>
    <row r="10702" spans="12:12" x14ac:dyDescent="0.35">
      <c r="L10702" s="213"/>
    </row>
    <row r="10703" spans="12:12" x14ac:dyDescent="0.35">
      <c r="L10703" s="213"/>
    </row>
    <row r="10704" spans="12:12" x14ac:dyDescent="0.35">
      <c r="L10704" s="213"/>
    </row>
    <row r="10705" spans="12:12" x14ac:dyDescent="0.35">
      <c r="L10705" s="213"/>
    </row>
    <row r="10706" spans="12:12" x14ac:dyDescent="0.35">
      <c r="L10706" s="213"/>
    </row>
    <row r="10707" spans="12:12" x14ac:dyDescent="0.35">
      <c r="L10707" s="213"/>
    </row>
    <row r="10708" spans="12:12" x14ac:dyDescent="0.35">
      <c r="L10708" s="213"/>
    </row>
    <row r="10709" spans="12:12" x14ac:dyDescent="0.35">
      <c r="L10709" s="213"/>
    </row>
    <row r="10710" spans="12:12" x14ac:dyDescent="0.35">
      <c r="L10710" s="213"/>
    </row>
    <row r="10711" spans="12:12" x14ac:dyDescent="0.35">
      <c r="L10711" s="213"/>
    </row>
    <row r="10712" spans="12:12" x14ac:dyDescent="0.35">
      <c r="L10712" s="213"/>
    </row>
    <row r="10713" spans="12:12" x14ac:dyDescent="0.35">
      <c r="L10713" s="213"/>
    </row>
    <row r="10714" spans="12:12" x14ac:dyDescent="0.35">
      <c r="L10714" s="213"/>
    </row>
    <row r="10715" spans="12:12" x14ac:dyDescent="0.35">
      <c r="L10715" s="213"/>
    </row>
    <row r="10716" spans="12:12" x14ac:dyDescent="0.35">
      <c r="L10716" s="213"/>
    </row>
    <row r="10717" spans="12:12" x14ac:dyDescent="0.35">
      <c r="L10717" s="213"/>
    </row>
    <row r="10718" spans="12:12" x14ac:dyDescent="0.35">
      <c r="L10718" s="213"/>
    </row>
    <row r="10719" spans="12:12" x14ac:dyDescent="0.35">
      <c r="L10719" s="213"/>
    </row>
    <row r="10720" spans="12:12" x14ac:dyDescent="0.35">
      <c r="L10720" s="213"/>
    </row>
    <row r="10721" spans="12:12" x14ac:dyDescent="0.35">
      <c r="L10721" s="213"/>
    </row>
    <row r="10722" spans="12:12" x14ac:dyDescent="0.35">
      <c r="L10722" s="213"/>
    </row>
    <row r="10723" spans="12:12" x14ac:dyDescent="0.35">
      <c r="L10723" s="213"/>
    </row>
    <row r="10724" spans="12:12" x14ac:dyDescent="0.35">
      <c r="L10724" s="213"/>
    </row>
    <row r="10725" spans="12:12" x14ac:dyDescent="0.35">
      <c r="L10725" s="213"/>
    </row>
    <row r="10726" spans="12:12" x14ac:dyDescent="0.35">
      <c r="L10726" s="213"/>
    </row>
    <row r="10727" spans="12:12" x14ac:dyDescent="0.35">
      <c r="L10727" s="213"/>
    </row>
    <row r="10728" spans="12:12" x14ac:dyDescent="0.35">
      <c r="L10728" s="213"/>
    </row>
    <row r="10729" spans="12:12" x14ac:dyDescent="0.35">
      <c r="L10729" s="213"/>
    </row>
    <row r="10730" spans="12:12" x14ac:dyDescent="0.35">
      <c r="L10730" s="213"/>
    </row>
    <row r="10731" spans="12:12" x14ac:dyDescent="0.35">
      <c r="L10731" s="213"/>
    </row>
    <row r="10732" spans="12:12" x14ac:dyDescent="0.35">
      <c r="L10732" s="213"/>
    </row>
    <row r="10733" spans="12:12" x14ac:dyDescent="0.35">
      <c r="L10733" s="213"/>
    </row>
    <row r="10734" spans="12:12" x14ac:dyDescent="0.35">
      <c r="L10734" s="213"/>
    </row>
    <row r="10735" spans="12:12" x14ac:dyDescent="0.35">
      <c r="L10735" s="213"/>
    </row>
    <row r="10736" spans="12:12" x14ac:dyDescent="0.35">
      <c r="L10736" s="213"/>
    </row>
    <row r="10737" spans="12:12" x14ac:dyDescent="0.35">
      <c r="L10737" s="213"/>
    </row>
    <row r="10738" spans="12:12" x14ac:dyDescent="0.35">
      <c r="L10738" s="213"/>
    </row>
    <row r="10739" spans="12:12" x14ac:dyDescent="0.35">
      <c r="L10739" s="213"/>
    </row>
    <row r="10740" spans="12:12" x14ac:dyDescent="0.35">
      <c r="L10740" s="213"/>
    </row>
    <row r="10741" spans="12:12" x14ac:dyDescent="0.35">
      <c r="L10741" s="213"/>
    </row>
    <row r="10742" spans="12:12" x14ac:dyDescent="0.35">
      <c r="L10742" s="213"/>
    </row>
    <row r="10743" spans="12:12" x14ac:dyDescent="0.35">
      <c r="L10743" s="213"/>
    </row>
    <row r="10744" spans="12:12" x14ac:dyDescent="0.35">
      <c r="L10744" s="213"/>
    </row>
    <row r="10745" spans="12:12" x14ac:dyDescent="0.35">
      <c r="L10745" s="213"/>
    </row>
    <row r="10746" spans="12:12" x14ac:dyDescent="0.35">
      <c r="L10746" s="213"/>
    </row>
    <row r="10747" spans="12:12" x14ac:dyDescent="0.35">
      <c r="L10747" s="213"/>
    </row>
    <row r="10748" spans="12:12" x14ac:dyDescent="0.35">
      <c r="L10748" s="213"/>
    </row>
    <row r="10749" spans="12:12" x14ac:dyDescent="0.35">
      <c r="L10749" s="213"/>
    </row>
    <row r="10750" spans="12:12" x14ac:dyDescent="0.35">
      <c r="L10750" s="213"/>
    </row>
    <row r="10751" spans="12:12" x14ac:dyDescent="0.35">
      <c r="L10751" s="213"/>
    </row>
    <row r="10752" spans="12:12" x14ac:dyDescent="0.35">
      <c r="L10752" s="213"/>
    </row>
    <row r="10753" spans="12:12" x14ac:dyDescent="0.35">
      <c r="L10753" s="213"/>
    </row>
    <row r="10754" spans="12:12" x14ac:dyDescent="0.35">
      <c r="L10754" s="213"/>
    </row>
    <row r="10755" spans="12:12" x14ac:dyDescent="0.35">
      <c r="L10755" s="213"/>
    </row>
    <row r="10756" spans="12:12" x14ac:dyDescent="0.35">
      <c r="L10756" s="213"/>
    </row>
    <row r="10757" spans="12:12" x14ac:dyDescent="0.35">
      <c r="L10757" s="213"/>
    </row>
    <row r="10758" spans="12:12" x14ac:dyDescent="0.35">
      <c r="L10758" s="213"/>
    </row>
    <row r="10759" spans="12:12" x14ac:dyDescent="0.35">
      <c r="L10759" s="213"/>
    </row>
    <row r="10760" spans="12:12" x14ac:dyDescent="0.35">
      <c r="L10760" s="213"/>
    </row>
    <row r="10761" spans="12:12" x14ac:dyDescent="0.35">
      <c r="L10761" s="213"/>
    </row>
    <row r="10762" spans="12:12" x14ac:dyDescent="0.35">
      <c r="L10762" s="213"/>
    </row>
    <row r="10763" spans="12:12" x14ac:dyDescent="0.35">
      <c r="L10763" s="213"/>
    </row>
    <row r="10764" spans="12:12" x14ac:dyDescent="0.35">
      <c r="L10764" s="213"/>
    </row>
    <row r="10765" spans="12:12" x14ac:dyDescent="0.35">
      <c r="L10765" s="213"/>
    </row>
    <row r="10766" spans="12:12" x14ac:dyDescent="0.35">
      <c r="L10766" s="213"/>
    </row>
    <row r="10767" spans="12:12" x14ac:dyDescent="0.35">
      <c r="L10767" s="213"/>
    </row>
    <row r="10768" spans="12:12" x14ac:dyDescent="0.35">
      <c r="L10768" s="213"/>
    </row>
    <row r="10769" spans="12:12" x14ac:dyDescent="0.35">
      <c r="L10769" s="213"/>
    </row>
    <row r="10770" spans="12:12" x14ac:dyDescent="0.35">
      <c r="L10770" s="213"/>
    </row>
    <row r="10771" spans="12:12" x14ac:dyDescent="0.35">
      <c r="L10771" s="213"/>
    </row>
    <row r="10772" spans="12:12" x14ac:dyDescent="0.35">
      <c r="L10772" s="213"/>
    </row>
    <row r="10773" spans="12:12" x14ac:dyDescent="0.35">
      <c r="L10773" s="213"/>
    </row>
    <row r="10774" spans="12:12" x14ac:dyDescent="0.35">
      <c r="L10774" s="213"/>
    </row>
    <row r="10775" spans="12:12" x14ac:dyDescent="0.35">
      <c r="L10775" s="213"/>
    </row>
    <row r="10776" spans="12:12" x14ac:dyDescent="0.35">
      <c r="L10776" s="213"/>
    </row>
    <row r="10777" spans="12:12" x14ac:dyDescent="0.35">
      <c r="L10777" s="213"/>
    </row>
    <row r="10778" spans="12:12" x14ac:dyDescent="0.35">
      <c r="L10778" s="213"/>
    </row>
    <row r="10779" spans="12:12" x14ac:dyDescent="0.35">
      <c r="L10779" s="213"/>
    </row>
    <row r="10780" spans="12:12" x14ac:dyDescent="0.35">
      <c r="L10780" s="213"/>
    </row>
    <row r="10781" spans="12:12" x14ac:dyDescent="0.35">
      <c r="L10781" s="213"/>
    </row>
    <row r="10782" spans="12:12" x14ac:dyDescent="0.35">
      <c r="L10782" s="213"/>
    </row>
    <row r="10783" spans="12:12" x14ac:dyDescent="0.35">
      <c r="L10783" s="213"/>
    </row>
    <row r="10784" spans="12:12" x14ac:dyDescent="0.35">
      <c r="L10784" s="213"/>
    </row>
    <row r="10785" spans="12:12" x14ac:dyDescent="0.35">
      <c r="L10785" s="213"/>
    </row>
    <row r="10786" spans="12:12" x14ac:dyDescent="0.35">
      <c r="L10786" s="213"/>
    </row>
    <row r="10787" spans="12:12" x14ac:dyDescent="0.35">
      <c r="L10787" s="213"/>
    </row>
    <row r="10788" spans="12:12" x14ac:dyDescent="0.35">
      <c r="L10788" s="213"/>
    </row>
    <row r="10789" spans="12:12" x14ac:dyDescent="0.35">
      <c r="L10789" s="213"/>
    </row>
    <row r="10790" spans="12:12" x14ac:dyDescent="0.35">
      <c r="L10790" s="213"/>
    </row>
    <row r="10791" spans="12:12" x14ac:dyDescent="0.35">
      <c r="L10791" s="213"/>
    </row>
    <row r="10792" spans="12:12" x14ac:dyDescent="0.35">
      <c r="L10792" s="213"/>
    </row>
    <row r="10793" spans="12:12" x14ac:dyDescent="0.35">
      <c r="L10793" s="213"/>
    </row>
    <row r="10794" spans="12:12" x14ac:dyDescent="0.35">
      <c r="L10794" s="213"/>
    </row>
    <row r="10795" spans="12:12" x14ac:dyDescent="0.35">
      <c r="L10795" s="213"/>
    </row>
    <row r="10796" spans="12:12" x14ac:dyDescent="0.35">
      <c r="L10796" s="213"/>
    </row>
    <row r="10797" spans="12:12" x14ac:dyDescent="0.35">
      <c r="L10797" s="213"/>
    </row>
    <row r="10798" spans="12:12" x14ac:dyDescent="0.35">
      <c r="L10798" s="213"/>
    </row>
    <row r="10799" spans="12:12" x14ac:dyDescent="0.35">
      <c r="L10799" s="213"/>
    </row>
    <row r="10800" spans="12:12" x14ac:dyDescent="0.35">
      <c r="L10800" s="213"/>
    </row>
    <row r="10801" spans="12:12" x14ac:dyDescent="0.35">
      <c r="L10801" s="213"/>
    </row>
    <row r="10802" spans="12:12" x14ac:dyDescent="0.35">
      <c r="L10802" s="213"/>
    </row>
    <row r="10803" spans="12:12" x14ac:dyDescent="0.35">
      <c r="L10803" s="213"/>
    </row>
    <row r="10804" spans="12:12" x14ac:dyDescent="0.35">
      <c r="L10804" s="213"/>
    </row>
    <row r="10805" spans="12:12" x14ac:dyDescent="0.35">
      <c r="L10805" s="213"/>
    </row>
    <row r="10806" spans="12:12" x14ac:dyDescent="0.35">
      <c r="L10806" s="213"/>
    </row>
    <row r="10807" spans="12:12" x14ac:dyDescent="0.35">
      <c r="L10807" s="213"/>
    </row>
    <row r="10808" spans="12:12" x14ac:dyDescent="0.35">
      <c r="L10808" s="213"/>
    </row>
    <row r="10809" spans="12:12" x14ac:dyDescent="0.35">
      <c r="L10809" s="213"/>
    </row>
    <row r="10810" spans="12:12" x14ac:dyDescent="0.35">
      <c r="L10810" s="213"/>
    </row>
    <row r="10811" spans="12:12" x14ac:dyDescent="0.35">
      <c r="L10811" s="213"/>
    </row>
    <row r="10812" spans="12:12" x14ac:dyDescent="0.35">
      <c r="L10812" s="213"/>
    </row>
    <row r="10813" spans="12:12" x14ac:dyDescent="0.35">
      <c r="L10813" s="213"/>
    </row>
    <row r="10814" spans="12:12" x14ac:dyDescent="0.35">
      <c r="L10814" s="213"/>
    </row>
    <row r="10815" spans="12:12" x14ac:dyDescent="0.35">
      <c r="L10815" s="213"/>
    </row>
    <row r="10816" spans="12:12" x14ac:dyDescent="0.35">
      <c r="L10816" s="213"/>
    </row>
    <row r="10817" spans="12:12" x14ac:dyDescent="0.35">
      <c r="L10817" s="213"/>
    </row>
    <row r="10818" spans="12:12" x14ac:dyDescent="0.35">
      <c r="L10818" s="213"/>
    </row>
    <row r="10819" spans="12:12" x14ac:dyDescent="0.35">
      <c r="L10819" s="213"/>
    </row>
    <row r="10820" spans="12:12" x14ac:dyDescent="0.35">
      <c r="L10820" s="213"/>
    </row>
    <row r="10821" spans="12:12" x14ac:dyDescent="0.35">
      <c r="L10821" s="213"/>
    </row>
    <row r="10822" spans="12:12" x14ac:dyDescent="0.35">
      <c r="L10822" s="213"/>
    </row>
    <row r="10823" spans="12:12" x14ac:dyDescent="0.35">
      <c r="L10823" s="213"/>
    </row>
    <row r="10824" spans="12:12" x14ac:dyDescent="0.35">
      <c r="L10824" s="213"/>
    </row>
    <row r="10825" spans="12:12" x14ac:dyDescent="0.35">
      <c r="L10825" s="213"/>
    </row>
    <row r="10826" spans="12:12" x14ac:dyDescent="0.35">
      <c r="L10826" s="213"/>
    </row>
    <row r="10827" spans="12:12" x14ac:dyDescent="0.35">
      <c r="L10827" s="213"/>
    </row>
    <row r="10828" spans="12:12" x14ac:dyDescent="0.35">
      <c r="L10828" s="213"/>
    </row>
    <row r="10829" spans="12:12" x14ac:dyDescent="0.35">
      <c r="L10829" s="213"/>
    </row>
    <row r="10830" spans="12:12" x14ac:dyDescent="0.35">
      <c r="L10830" s="213"/>
    </row>
    <row r="10831" spans="12:12" x14ac:dyDescent="0.35">
      <c r="L10831" s="213"/>
    </row>
    <row r="10832" spans="12:12" x14ac:dyDescent="0.35">
      <c r="L10832" s="213"/>
    </row>
    <row r="10833" spans="12:12" x14ac:dyDescent="0.35">
      <c r="L10833" s="213"/>
    </row>
    <row r="10834" spans="12:12" x14ac:dyDescent="0.35">
      <c r="L10834" s="213"/>
    </row>
    <row r="10835" spans="12:12" x14ac:dyDescent="0.35">
      <c r="L10835" s="213"/>
    </row>
    <row r="10836" spans="12:12" x14ac:dyDescent="0.35">
      <c r="L10836" s="213"/>
    </row>
    <row r="10837" spans="12:12" x14ac:dyDescent="0.35">
      <c r="L10837" s="213"/>
    </row>
    <row r="10838" spans="12:12" x14ac:dyDescent="0.35">
      <c r="L10838" s="213"/>
    </row>
    <row r="10839" spans="12:12" x14ac:dyDescent="0.35">
      <c r="L10839" s="213"/>
    </row>
    <row r="10840" spans="12:12" x14ac:dyDescent="0.35">
      <c r="L10840" s="213"/>
    </row>
    <row r="10841" spans="12:12" x14ac:dyDescent="0.35">
      <c r="L10841" s="213"/>
    </row>
    <row r="10842" spans="12:12" x14ac:dyDescent="0.35">
      <c r="L10842" s="213"/>
    </row>
    <row r="10843" spans="12:12" x14ac:dyDescent="0.35">
      <c r="L10843" s="213"/>
    </row>
    <row r="10844" spans="12:12" x14ac:dyDescent="0.35">
      <c r="L10844" s="213"/>
    </row>
    <row r="10845" spans="12:12" x14ac:dyDescent="0.35">
      <c r="L10845" s="213"/>
    </row>
    <row r="10846" spans="12:12" x14ac:dyDescent="0.35">
      <c r="L10846" s="213"/>
    </row>
    <row r="10847" spans="12:12" x14ac:dyDescent="0.35">
      <c r="L10847" s="213"/>
    </row>
    <row r="10848" spans="12:12" x14ac:dyDescent="0.35">
      <c r="L10848" s="213"/>
    </row>
    <row r="10849" spans="12:12" x14ac:dyDescent="0.35">
      <c r="L10849" s="213"/>
    </row>
    <row r="10850" spans="12:12" x14ac:dyDescent="0.35">
      <c r="L10850" s="213"/>
    </row>
    <row r="10851" spans="12:12" x14ac:dyDescent="0.35">
      <c r="L10851" s="213"/>
    </row>
    <row r="10852" spans="12:12" x14ac:dyDescent="0.35">
      <c r="L10852" s="213"/>
    </row>
    <row r="10853" spans="12:12" x14ac:dyDescent="0.35">
      <c r="L10853" s="213"/>
    </row>
    <row r="10854" spans="12:12" x14ac:dyDescent="0.35">
      <c r="L10854" s="213"/>
    </row>
    <row r="10855" spans="12:12" x14ac:dyDescent="0.35">
      <c r="L10855" s="213"/>
    </row>
    <row r="10856" spans="12:12" x14ac:dyDescent="0.35">
      <c r="L10856" s="213"/>
    </row>
    <row r="10857" spans="12:12" x14ac:dyDescent="0.35">
      <c r="L10857" s="213"/>
    </row>
    <row r="10858" spans="12:12" x14ac:dyDescent="0.35">
      <c r="L10858" s="213"/>
    </row>
    <row r="10859" spans="12:12" x14ac:dyDescent="0.35">
      <c r="L10859" s="213"/>
    </row>
    <row r="10860" spans="12:12" x14ac:dyDescent="0.35">
      <c r="L10860" s="213"/>
    </row>
    <row r="10861" spans="12:12" x14ac:dyDescent="0.35">
      <c r="L10861" s="213"/>
    </row>
    <row r="10862" spans="12:12" x14ac:dyDescent="0.35">
      <c r="L10862" s="213"/>
    </row>
    <row r="10863" spans="12:12" x14ac:dyDescent="0.35">
      <c r="L10863" s="213"/>
    </row>
    <row r="10864" spans="12:12" x14ac:dyDescent="0.35">
      <c r="L10864" s="213"/>
    </row>
    <row r="10865" spans="12:12" x14ac:dyDescent="0.35">
      <c r="L10865" s="213"/>
    </row>
    <row r="10866" spans="12:12" x14ac:dyDescent="0.35">
      <c r="L10866" s="213"/>
    </row>
    <row r="10867" spans="12:12" x14ac:dyDescent="0.35">
      <c r="L10867" s="213"/>
    </row>
    <row r="10868" spans="12:12" x14ac:dyDescent="0.35">
      <c r="L10868" s="213"/>
    </row>
    <row r="10869" spans="12:12" x14ac:dyDescent="0.35">
      <c r="L10869" s="213"/>
    </row>
    <row r="10870" spans="12:12" x14ac:dyDescent="0.35">
      <c r="L10870" s="213"/>
    </row>
    <row r="10871" spans="12:12" x14ac:dyDescent="0.35">
      <c r="L10871" s="213"/>
    </row>
    <row r="10872" spans="12:12" x14ac:dyDescent="0.35">
      <c r="L10872" s="213"/>
    </row>
    <row r="10873" spans="12:12" x14ac:dyDescent="0.35">
      <c r="L10873" s="213"/>
    </row>
    <row r="10874" spans="12:12" x14ac:dyDescent="0.35">
      <c r="L10874" s="213"/>
    </row>
    <row r="10875" spans="12:12" x14ac:dyDescent="0.35">
      <c r="L10875" s="213"/>
    </row>
    <row r="10876" spans="12:12" x14ac:dyDescent="0.35">
      <c r="L10876" s="213"/>
    </row>
    <row r="10877" spans="12:12" x14ac:dyDescent="0.35">
      <c r="L10877" s="213"/>
    </row>
    <row r="10878" spans="12:12" x14ac:dyDescent="0.35">
      <c r="L10878" s="213"/>
    </row>
    <row r="10879" spans="12:12" x14ac:dyDescent="0.35">
      <c r="L10879" s="213"/>
    </row>
    <row r="10880" spans="12:12" x14ac:dyDescent="0.35">
      <c r="L10880" s="213"/>
    </row>
    <row r="10881" spans="12:12" x14ac:dyDescent="0.35">
      <c r="L10881" s="213"/>
    </row>
    <row r="10882" spans="12:12" x14ac:dyDescent="0.35">
      <c r="L10882" s="213"/>
    </row>
    <row r="10883" spans="12:12" x14ac:dyDescent="0.35">
      <c r="L10883" s="213"/>
    </row>
    <row r="10884" spans="12:12" x14ac:dyDescent="0.35">
      <c r="L10884" s="213"/>
    </row>
    <row r="10885" spans="12:12" x14ac:dyDescent="0.35">
      <c r="L10885" s="213"/>
    </row>
    <row r="10886" spans="12:12" x14ac:dyDescent="0.35">
      <c r="L10886" s="213"/>
    </row>
    <row r="10887" spans="12:12" x14ac:dyDescent="0.35">
      <c r="L10887" s="213"/>
    </row>
    <row r="10888" spans="12:12" x14ac:dyDescent="0.35">
      <c r="L10888" s="213"/>
    </row>
    <row r="10889" spans="12:12" x14ac:dyDescent="0.35">
      <c r="L10889" s="213"/>
    </row>
    <row r="10890" spans="12:12" x14ac:dyDescent="0.35">
      <c r="L10890" s="213"/>
    </row>
    <row r="10891" spans="12:12" x14ac:dyDescent="0.35">
      <c r="L10891" s="213"/>
    </row>
    <row r="10892" spans="12:12" x14ac:dyDescent="0.35">
      <c r="L10892" s="213"/>
    </row>
    <row r="10893" spans="12:12" x14ac:dyDescent="0.35">
      <c r="L10893" s="213"/>
    </row>
    <row r="10894" spans="12:12" x14ac:dyDescent="0.35">
      <c r="L10894" s="213"/>
    </row>
    <row r="10895" spans="12:12" x14ac:dyDescent="0.35">
      <c r="L10895" s="213"/>
    </row>
    <row r="10896" spans="12:12" x14ac:dyDescent="0.35">
      <c r="L10896" s="213"/>
    </row>
    <row r="10897" spans="12:12" x14ac:dyDescent="0.35">
      <c r="L10897" s="213"/>
    </row>
    <row r="10898" spans="12:12" x14ac:dyDescent="0.35">
      <c r="L10898" s="213"/>
    </row>
    <row r="10899" spans="12:12" x14ac:dyDescent="0.35">
      <c r="L10899" s="213"/>
    </row>
    <row r="10900" spans="12:12" x14ac:dyDescent="0.35">
      <c r="L10900" s="213"/>
    </row>
    <row r="10901" spans="12:12" x14ac:dyDescent="0.35">
      <c r="L10901" s="213"/>
    </row>
    <row r="10902" spans="12:12" x14ac:dyDescent="0.35">
      <c r="L10902" s="213"/>
    </row>
    <row r="10903" spans="12:12" x14ac:dyDescent="0.35">
      <c r="L10903" s="213"/>
    </row>
    <row r="10904" spans="12:12" x14ac:dyDescent="0.35">
      <c r="L10904" s="213"/>
    </row>
    <row r="10905" spans="12:12" x14ac:dyDescent="0.35">
      <c r="L10905" s="213"/>
    </row>
    <row r="10906" spans="12:12" x14ac:dyDescent="0.35">
      <c r="L10906" s="213"/>
    </row>
    <row r="10907" spans="12:12" x14ac:dyDescent="0.35">
      <c r="L10907" s="213"/>
    </row>
    <row r="10908" spans="12:12" x14ac:dyDescent="0.35">
      <c r="L10908" s="213"/>
    </row>
    <row r="10909" spans="12:12" x14ac:dyDescent="0.35">
      <c r="L10909" s="213"/>
    </row>
    <row r="10910" spans="12:12" x14ac:dyDescent="0.35">
      <c r="L10910" s="213"/>
    </row>
    <row r="10911" spans="12:12" x14ac:dyDescent="0.35">
      <c r="L10911" s="213"/>
    </row>
    <row r="10912" spans="12:12" x14ac:dyDescent="0.35">
      <c r="L10912" s="213"/>
    </row>
    <row r="10913" spans="12:12" x14ac:dyDescent="0.35">
      <c r="L10913" s="213"/>
    </row>
    <row r="10914" spans="12:12" x14ac:dyDescent="0.35">
      <c r="L10914" s="213"/>
    </row>
    <row r="10915" spans="12:12" x14ac:dyDescent="0.35">
      <c r="L10915" s="213"/>
    </row>
    <row r="10916" spans="12:12" x14ac:dyDescent="0.35">
      <c r="L10916" s="213"/>
    </row>
    <row r="10917" spans="12:12" x14ac:dyDescent="0.35">
      <c r="L10917" s="213"/>
    </row>
    <row r="10918" spans="12:12" x14ac:dyDescent="0.35">
      <c r="L10918" s="213"/>
    </row>
    <row r="10919" spans="12:12" x14ac:dyDescent="0.35">
      <c r="L10919" s="213"/>
    </row>
    <row r="10920" spans="12:12" x14ac:dyDescent="0.35">
      <c r="L10920" s="213"/>
    </row>
    <row r="10921" spans="12:12" x14ac:dyDescent="0.35">
      <c r="L10921" s="213"/>
    </row>
    <row r="10922" spans="12:12" x14ac:dyDescent="0.35">
      <c r="L10922" s="213"/>
    </row>
    <row r="10923" spans="12:12" x14ac:dyDescent="0.35">
      <c r="L10923" s="213"/>
    </row>
    <row r="10924" spans="12:12" x14ac:dyDescent="0.35">
      <c r="L10924" s="213"/>
    </row>
    <row r="10925" spans="12:12" x14ac:dyDescent="0.35">
      <c r="L10925" s="213"/>
    </row>
    <row r="10926" spans="12:12" x14ac:dyDescent="0.35">
      <c r="L10926" s="213"/>
    </row>
    <row r="10927" spans="12:12" x14ac:dyDescent="0.35">
      <c r="L10927" s="213"/>
    </row>
    <row r="10928" spans="12:12" x14ac:dyDescent="0.35">
      <c r="L10928" s="213"/>
    </row>
    <row r="10929" spans="12:12" x14ac:dyDescent="0.35">
      <c r="L10929" s="213"/>
    </row>
    <row r="10930" spans="12:12" x14ac:dyDescent="0.35">
      <c r="L10930" s="213"/>
    </row>
    <row r="10931" spans="12:12" x14ac:dyDescent="0.35">
      <c r="L10931" s="213"/>
    </row>
    <row r="10932" spans="12:12" x14ac:dyDescent="0.35">
      <c r="L10932" s="213"/>
    </row>
    <row r="10933" spans="12:12" x14ac:dyDescent="0.35">
      <c r="L10933" s="213"/>
    </row>
    <row r="10934" spans="12:12" x14ac:dyDescent="0.35">
      <c r="L10934" s="213"/>
    </row>
    <row r="10935" spans="12:12" x14ac:dyDescent="0.35">
      <c r="L10935" s="213"/>
    </row>
    <row r="10936" spans="12:12" x14ac:dyDescent="0.35">
      <c r="L10936" s="213"/>
    </row>
    <row r="10937" spans="12:12" x14ac:dyDescent="0.35">
      <c r="L10937" s="213"/>
    </row>
    <row r="10938" spans="12:12" x14ac:dyDescent="0.35">
      <c r="L10938" s="213"/>
    </row>
    <row r="10939" spans="12:12" x14ac:dyDescent="0.35">
      <c r="L10939" s="213"/>
    </row>
    <row r="10940" spans="12:12" x14ac:dyDescent="0.35">
      <c r="L10940" s="213"/>
    </row>
    <row r="10941" spans="12:12" x14ac:dyDescent="0.35">
      <c r="L10941" s="213"/>
    </row>
    <row r="10942" spans="12:12" x14ac:dyDescent="0.35">
      <c r="L10942" s="213"/>
    </row>
    <row r="10943" spans="12:12" x14ac:dyDescent="0.35">
      <c r="L10943" s="213"/>
    </row>
    <row r="10944" spans="12:12" x14ac:dyDescent="0.35">
      <c r="L10944" s="213"/>
    </row>
    <row r="10945" spans="12:12" x14ac:dyDescent="0.35">
      <c r="L10945" s="213"/>
    </row>
    <row r="10946" spans="12:12" x14ac:dyDescent="0.35">
      <c r="L10946" s="213"/>
    </row>
    <row r="10947" spans="12:12" x14ac:dyDescent="0.35">
      <c r="L10947" s="213"/>
    </row>
    <row r="10948" spans="12:12" x14ac:dyDescent="0.35">
      <c r="L10948" s="213"/>
    </row>
    <row r="10949" spans="12:12" x14ac:dyDescent="0.35">
      <c r="L10949" s="213"/>
    </row>
    <row r="10950" spans="12:12" x14ac:dyDescent="0.35">
      <c r="L10950" s="213"/>
    </row>
    <row r="10951" spans="12:12" x14ac:dyDescent="0.35">
      <c r="L10951" s="213"/>
    </row>
    <row r="10952" spans="12:12" x14ac:dyDescent="0.35">
      <c r="L10952" s="213"/>
    </row>
    <row r="10953" spans="12:12" x14ac:dyDescent="0.35">
      <c r="L10953" s="213"/>
    </row>
    <row r="10954" spans="12:12" x14ac:dyDescent="0.35">
      <c r="L10954" s="213"/>
    </row>
    <row r="10955" spans="12:12" x14ac:dyDescent="0.35">
      <c r="L10955" s="213"/>
    </row>
    <row r="10956" spans="12:12" x14ac:dyDescent="0.35">
      <c r="L10956" s="213"/>
    </row>
    <row r="10957" spans="12:12" x14ac:dyDescent="0.35">
      <c r="L10957" s="213"/>
    </row>
    <row r="10958" spans="12:12" x14ac:dyDescent="0.35">
      <c r="L10958" s="213"/>
    </row>
    <row r="10959" spans="12:12" x14ac:dyDescent="0.35">
      <c r="L10959" s="213"/>
    </row>
    <row r="10960" spans="12:12" x14ac:dyDescent="0.35">
      <c r="L10960" s="213"/>
    </row>
    <row r="10961" spans="12:12" x14ac:dyDescent="0.35">
      <c r="L10961" s="213"/>
    </row>
    <row r="10962" spans="12:12" x14ac:dyDescent="0.35">
      <c r="L10962" s="213"/>
    </row>
    <row r="10963" spans="12:12" x14ac:dyDescent="0.35">
      <c r="L10963" s="213"/>
    </row>
    <row r="10964" spans="12:12" x14ac:dyDescent="0.35">
      <c r="L10964" s="213"/>
    </row>
    <row r="10965" spans="12:12" x14ac:dyDescent="0.35">
      <c r="L10965" s="213"/>
    </row>
    <row r="10966" spans="12:12" x14ac:dyDescent="0.35">
      <c r="L10966" s="213"/>
    </row>
    <row r="10967" spans="12:12" x14ac:dyDescent="0.35">
      <c r="L10967" s="213"/>
    </row>
    <row r="10968" spans="12:12" x14ac:dyDescent="0.35">
      <c r="L10968" s="213"/>
    </row>
    <row r="10969" spans="12:12" x14ac:dyDescent="0.35">
      <c r="L10969" s="213"/>
    </row>
    <row r="10970" spans="12:12" x14ac:dyDescent="0.35">
      <c r="L10970" s="213"/>
    </row>
    <row r="10971" spans="12:12" x14ac:dyDescent="0.35">
      <c r="L10971" s="213"/>
    </row>
    <row r="10972" spans="12:12" x14ac:dyDescent="0.35">
      <c r="L10972" s="213"/>
    </row>
    <row r="10973" spans="12:12" x14ac:dyDescent="0.35">
      <c r="L10973" s="213"/>
    </row>
    <row r="10974" spans="12:12" x14ac:dyDescent="0.35">
      <c r="L10974" s="213"/>
    </row>
    <row r="10975" spans="12:12" x14ac:dyDescent="0.35">
      <c r="L10975" s="213"/>
    </row>
    <row r="10976" spans="12:12" x14ac:dyDescent="0.35">
      <c r="L10976" s="213"/>
    </row>
    <row r="10977" spans="12:12" x14ac:dyDescent="0.35">
      <c r="L10977" s="213"/>
    </row>
    <row r="10978" spans="12:12" x14ac:dyDescent="0.35">
      <c r="L10978" s="213"/>
    </row>
    <row r="10979" spans="12:12" x14ac:dyDescent="0.35">
      <c r="L10979" s="213"/>
    </row>
    <row r="10980" spans="12:12" x14ac:dyDescent="0.35">
      <c r="L10980" s="213"/>
    </row>
    <row r="10981" spans="12:12" x14ac:dyDescent="0.35">
      <c r="L10981" s="213"/>
    </row>
    <row r="10982" spans="12:12" x14ac:dyDescent="0.35">
      <c r="L10982" s="213"/>
    </row>
    <row r="10983" spans="12:12" x14ac:dyDescent="0.35">
      <c r="L10983" s="213"/>
    </row>
    <row r="10984" spans="12:12" x14ac:dyDescent="0.35">
      <c r="L10984" s="213"/>
    </row>
    <row r="10985" spans="12:12" x14ac:dyDescent="0.35">
      <c r="L10985" s="213"/>
    </row>
    <row r="10986" spans="12:12" x14ac:dyDescent="0.35">
      <c r="L10986" s="213"/>
    </row>
    <row r="10987" spans="12:12" x14ac:dyDescent="0.35">
      <c r="L10987" s="213"/>
    </row>
    <row r="10988" spans="12:12" x14ac:dyDescent="0.35">
      <c r="L10988" s="213"/>
    </row>
    <row r="10989" spans="12:12" x14ac:dyDescent="0.35">
      <c r="L10989" s="213"/>
    </row>
    <row r="10990" spans="12:12" x14ac:dyDescent="0.35">
      <c r="L10990" s="213"/>
    </row>
    <row r="10991" spans="12:12" x14ac:dyDescent="0.35">
      <c r="L10991" s="213"/>
    </row>
    <row r="10992" spans="12:12" x14ac:dyDescent="0.35">
      <c r="L10992" s="213"/>
    </row>
    <row r="10993" spans="12:12" x14ac:dyDescent="0.35">
      <c r="L10993" s="213"/>
    </row>
    <row r="10994" spans="12:12" x14ac:dyDescent="0.35">
      <c r="L10994" s="213"/>
    </row>
    <row r="10995" spans="12:12" x14ac:dyDescent="0.35">
      <c r="L10995" s="213"/>
    </row>
    <row r="10996" spans="12:12" x14ac:dyDescent="0.35">
      <c r="L10996" s="213"/>
    </row>
    <row r="10997" spans="12:12" x14ac:dyDescent="0.35">
      <c r="L10997" s="213"/>
    </row>
    <row r="10998" spans="12:12" x14ac:dyDescent="0.35">
      <c r="L10998" s="213"/>
    </row>
    <row r="10999" spans="12:12" x14ac:dyDescent="0.35">
      <c r="L10999" s="213"/>
    </row>
    <row r="11000" spans="12:12" x14ac:dyDescent="0.35">
      <c r="L11000" s="213"/>
    </row>
    <row r="11001" spans="12:12" x14ac:dyDescent="0.35">
      <c r="L11001" s="213"/>
    </row>
    <row r="11002" spans="12:12" x14ac:dyDescent="0.35">
      <c r="L11002" s="213"/>
    </row>
    <row r="11003" spans="12:12" x14ac:dyDescent="0.35">
      <c r="L11003" s="213"/>
    </row>
    <row r="11004" spans="12:12" x14ac:dyDescent="0.35">
      <c r="L11004" s="213"/>
    </row>
    <row r="11005" spans="12:12" x14ac:dyDescent="0.35">
      <c r="L11005" s="213"/>
    </row>
    <row r="11006" spans="12:12" x14ac:dyDescent="0.35">
      <c r="L11006" s="213"/>
    </row>
    <row r="11007" spans="12:12" x14ac:dyDescent="0.35">
      <c r="L11007" s="213"/>
    </row>
    <row r="11008" spans="12:12" x14ac:dyDescent="0.35">
      <c r="L11008" s="213"/>
    </row>
    <row r="11009" spans="12:12" x14ac:dyDescent="0.35">
      <c r="L11009" s="213"/>
    </row>
    <row r="11010" spans="12:12" x14ac:dyDescent="0.35">
      <c r="L11010" s="213"/>
    </row>
    <row r="11011" spans="12:12" x14ac:dyDescent="0.35">
      <c r="L11011" s="213"/>
    </row>
    <row r="11012" spans="12:12" x14ac:dyDescent="0.35">
      <c r="L11012" s="213"/>
    </row>
    <row r="11013" spans="12:12" x14ac:dyDescent="0.35">
      <c r="L11013" s="213"/>
    </row>
    <row r="11014" spans="12:12" x14ac:dyDescent="0.35">
      <c r="L11014" s="213"/>
    </row>
    <row r="11015" spans="12:12" x14ac:dyDescent="0.35">
      <c r="L11015" s="213"/>
    </row>
    <row r="11016" spans="12:12" x14ac:dyDescent="0.35">
      <c r="L11016" s="213"/>
    </row>
    <row r="11017" spans="12:12" x14ac:dyDescent="0.35">
      <c r="L11017" s="213"/>
    </row>
    <row r="11018" spans="12:12" x14ac:dyDescent="0.35">
      <c r="L11018" s="213"/>
    </row>
    <row r="11019" spans="12:12" x14ac:dyDescent="0.35">
      <c r="L11019" s="213"/>
    </row>
    <row r="11020" spans="12:12" x14ac:dyDescent="0.35">
      <c r="L11020" s="213"/>
    </row>
    <row r="11021" spans="12:12" x14ac:dyDescent="0.35">
      <c r="L11021" s="213"/>
    </row>
    <row r="11022" spans="12:12" x14ac:dyDescent="0.35">
      <c r="L11022" s="213"/>
    </row>
    <row r="11023" spans="12:12" x14ac:dyDescent="0.35">
      <c r="L11023" s="213"/>
    </row>
    <row r="11024" spans="12:12" x14ac:dyDescent="0.35">
      <c r="L11024" s="213"/>
    </row>
    <row r="11025" spans="12:12" x14ac:dyDescent="0.35">
      <c r="L11025" s="213"/>
    </row>
    <row r="11026" spans="12:12" x14ac:dyDescent="0.35">
      <c r="L11026" s="213"/>
    </row>
    <row r="11027" spans="12:12" x14ac:dyDescent="0.35">
      <c r="L11027" s="213"/>
    </row>
    <row r="11028" spans="12:12" x14ac:dyDescent="0.35">
      <c r="L11028" s="213"/>
    </row>
    <row r="11029" spans="12:12" x14ac:dyDescent="0.35">
      <c r="L11029" s="213"/>
    </row>
    <row r="11030" spans="12:12" x14ac:dyDescent="0.35">
      <c r="L11030" s="213"/>
    </row>
    <row r="11031" spans="12:12" x14ac:dyDescent="0.35">
      <c r="L11031" s="213"/>
    </row>
    <row r="11032" spans="12:12" x14ac:dyDescent="0.35">
      <c r="L11032" s="213"/>
    </row>
    <row r="11033" spans="12:12" x14ac:dyDescent="0.35">
      <c r="L11033" s="213"/>
    </row>
    <row r="11034" spans="12:12" x14ac:dyDescent="0.35">
      <c r="L11034" s="213"/>
    </row>
    <row r="11035" spans="12:12" x14ac:dyDescent="0.35">
      <c r="L11035" s="213"/>
    </row>
    <row r="11036" spans="12:12" x14ac:dyDescent="0.35">
      <c r="L11036" s="213"/>
    </row>
    <row r="11037" spans="12:12" x14ac:dyDescent="0.35">
      <c r="L11037" s="213"/>
    </row>
    <row r="11038" spans="12:12" x14ac:dyDescent="0.35">
      <c r="L11038" s="213"/>
    </row>
    <row r="11039" spans="12:12" x14ac:dyDescent="0.35">
      <c r="L11039" s="213"/>
    </row>
    <row r="11040" spans="12:12" x14ac:dyDescent="0.35">
      <c r="L11040" s="213"/>
    </row>
    <row r="11041" spans="12:12" x14ac:dyDescent="0.35">
      <c r="L11041" s="213"/>
    </row>
    <row r="11042" spans="12:12" x14ac:dyDescent="0.35">
      <c r="L11042" s="213"/>
    </row>
    <row r="11043" spans="12:12" x14ac:dyDescent="0.35">
      <c r="L11043" s="213"/>
    </row>
    <row r="11044" spans="12:12" x14ac:dyDescent="0.35">
      <c r="L11044" s="213"/>
    </row>
    <row r="11045" spans="12:12" x14ac:dyDescent="0.35">
      <c r="L11045" s="213"/>
    </row>
    <row r="11046" spans="12:12" x14ac:dyDescent="0.35">
      <c r="L11046" s="213"/>
    </row>
    <row r="11047" spans="12:12" x14ac:dyDescent="0.35">
      <c r="L11047" s="213"/>
    </row>
    <row r="11048" spans="12:12" x14ac:dyDescent="0.35">
      <c r="L11048" s="213"/>
    </row>
    <row r="11049" spans="12:12" x14ac:dyDescent="0.35">
      <c r="L11049" s="213"/>
    </row>
    <row r="11050" spans="12:12" x14ac:dyDescent="0.35">
      <c r="L11050" s="213"/>
    </row>
    <row r="11051" spans="12:12" x14ac:dyDescent="0.35">
      <c r="L11051" s="213"/>
    </row>
    <row r="11052" spans="12:12" x14ac:dyDescent="0.35">
      <c r="L11052" s="213"/>
    </row>
    <row r="11053" spans="12:12" x14ac:dyDescent="0.35">
      <c r="L11053" s="213"/>
    </row>
    <row r="11054" spans="12:12" x14ac:dyDescent="0.35">
      <c r="L11054" s="213"/>
    </row>
    <row r="11055" spans="12:12" x14ac:dyDescent="0.35">
      <c r="L11055" s="213"/>
    </row>
    <row r="11056" spans="12:12" x14ac:dyDescent="0.35">
      <c r="L11056" s="213"/>
    </row>
    <row r="11057" spans="12:12" x14ac:dyDescent="0.35">
      <c r="L11057" s="213"/>
    </row>
    <row r="11058" spans="12:12" x14ac:dyDescent="0.35">
      <c r="L11058" s="213"/>
    </row>
    <row r="11059" spans="12:12" x14ac:dyDescent="0.35">
      <c r="L11059" s="213"/>
    </row>
    <row r="11060" spans="12:12" x14ac:dyDescent="0.35">
      <c r="L11060" s="213"/>
    </row>
    <row r="11061" spans="12:12" x14ac:dyDescent="0.35">
      <c r="L11061" s="213"/>
    </row>
    <row r="11062" spans="12:12" x14ac:dyDescent="0.35">
      <c r="L11062" s="213"/>
    </row>
    <row r="11063" spans="12:12" x14ac:dyDescent="0.35">
      <c r="L11063" s="213"/>
    </row>
    <row r="11064" spans="12:12" x14ac:dyDescent="0.35">
      <c r="L11064" s="213"/>
    </row>
    <row r="11065" spans="12:12" x14ac:dyDescent="0.35">
      <c r="L11065" s="213"/>
    </row>
    <row r="11066" spans="12:12" x14ac:dyDescent="0.35">
      <c r="L11066" s="213"/>
    </row>
    <row r="11067" spans="12:12" x14ac:dyDescent="0.35">
      <c r="L11067" s="213"/>
    </row>
    <row r="11068" spans="12:12" x14ac:dyDescent="0.35">
      <c r="L11068" s="213"/>
    </row>
    <row r="11069" spans="12:12" x14ac:dyDescent="0.35">
      <c r="L11069" s="213"/>
    </row>
    <row r="11070" spans="12:12" x14ac:dyDescent="0.35">
      <c r="L11070" s="213"/>
    </row>
    <row r="11071" spans="12:12" x14ac:dyDescent="0.35">
      <c r="L11071" s="213"/>
    </row>
    <row r="11072" spans="12:12" x14ac:dyDescent="0.35">
      <c r="L11072" s="213"/>
    </row>
    <row r="11073" spans="12:12" x14ac:dyDescent="0.35">
      <c r="L11073" s="213"/>
    </row>
    <row r="11074" spans="12:12" x14ac:dyDescent="0.35">
      <c r="L11074" s="213"/>
    </row>
    <row r="11075" spans="12:12" x14ac:dyDescent="0.35">
      <c r="L11075" s="213"/>
    </row>
    <row r="11076" spans="12:12" x14ac:dyDescent="0.35">
      <c r="L11076" s="213"/>
    </row>
    <row r="11077" spans="12:12" x14ac:dyDescent="0.35">
      <c r="L11077" s="213"/>
    </row>
    <row r="11078" spans="12:12" x14ac:dyDescent="0.35">
      <c r="L11078" s="213"/>
    </row>
    <row r="11079" spans="12:12" x14ac:dyDescent="0.35">
      <c r="L11079" s="213"/>
    </row>
    <row r="11080" spans="12:12" x14ac:dyDescent="0.35">
      <c r="L11080" s="213"/>
    </row>
    <row r="11081" spans="12:12" x14ac:dyDescent="0.35">
      <c r="L11081" s="213"/>
    </row>
    <row r="11082" spans="12:12" x14ac:dyDescent="0.35">
      <c r="L11082" s="213"/>
    </row>
    <row r="11083" spans="12:12" x14ac:dyDescent="0.35">
      <c r="L11083" s="213"/>
    </row>
    <row r="11084" spans="12:12" x14ac:dyDescent="0.35">
      <c r="L11084" s="213"/>
    </row>
    <row r="11085" spans="12:12" x14ac:dyDescent="0.35">
      <c r="L11085" s="213"/>
    </row>
    <row r="11086" spans="12:12" x14ac:dyDescent="0.35">
      <c r="L11086" s="213"/>
    </row>
    <row r="11087" spans="12:12" x14ac:dyDescent="0.35">
      <c r="L11087" s="213"/>
    </row>
    <row r="11088" spans="12:12" x14ac:dyDescent="0.35">
      <c r="L11088" s="213"/>
    </row>
    <row r="11089" spans="12:12" x14ac:dyDescent="0.35">
      <c r="L11089" s="213"/>
    </row>
    <row r="11090" spans="12:12" x14ac:dyDescent="0.35">
      <c r="L11090" s="213"/>
    </row>
    <row r="11091" spans="12:12" x14ac:dyDescent="0.35">
      <c r="L11091" s="213"/>
    </row>
    <row r="11092" spans="12:12" x14ac:dyDescent="0.35">
      <c r="L11092" s="213"/>
    </row>
    <row r="11093" spans="12:12" x14ac:dyDescent="0.35">
      <c r="L11093" s="213"/>
    </row>
    <row r="11094" spans="12:12" x14ac:dyDescent="0.35">
      <c r="L11094" s="213"/>
    </row>
    <row r="11095" spans="12:12" x14ac:dyDescent="0.35">
      <c r="L11095" s="213"/>
    </row>
    <row r="11096" spans="12:12" x14ac:dyDescent="0.35">
      <c r="L11096" s="213"/>
    </row>
    <row r="11097" spans="12:12" x14ac:dyDescent="0.35">
      <c r="L11097" s="213"/>
    </row>
    <row r="11098" spans="12:12" x14ac:dyDescent="0.35">
      <c r="L11098" s="213"/>
    </row>
    <row r="11099" spans="12:12" x14ac:dyDescent="0.35">
      <c r="L11099" s="213"/>
    </row>
    <row r="11100" spans="12:12" x14ac:dyDescent="0.35">
      <c r="L11100" s="213"/>
    </row>
    <row r="11101" spans="12:12" x14ac:dyDescent="0.35">
      <c r="L11101" s="213"/>
    </row>
    <row r="11102" spans="12:12" x14ac:dyDescent="0.35">
      <c r="L11102" s="213"/>
    </row>
    <row r="11103" spans="12:12" x14ac:dyDescent="0.35">
      <c r="L11103" s="213"/>
    </row>
    <row r="11104" spans="12:12" x14ac:dyDescent="0.35">
      <c r="L11104" s="213"/>
    </row>
    <row r="11105" spans="12:12" x14ac:dyDescent="0.35">
      <c r="L11105" s="213"/>
    </row>
    <row r="11106" spans="12:12" x14ac:dyDescent="0.35">
      <c r="L11106" s="213"/>
    </row>
    <row r="11107" spans="12:12" x14ac:dyDescent="0.35">
      <c r="L11107" s="213"/>
    </row>
    <row r="11108" spans="12:12" x14ac:dyDescent="0.35">
      <c r="L11108" s="213"/>
    </row>
    <row r="11109" spans="12:12" x14ac:dyDescent="0.35">
      <c r="L11109" s="213"/>
    </row>
    <row r="11110" spans="12:12" x14ac:dyDescent="0.35">
      <c r="L11110" s="213"/>
    </row>
    <row r="11111" spans="12:12" x14ac:dyDescent="0.35">
      <c r="L11111" s="213"/>
    </row>
    <row r="11112" spans="12:12" x14ac:dyDescent="0.35">
      <c r="L11112" s="213"/>
    </row>
    <row r="11113" spans="12:12" x14ac:dyDescent="0.35">
      <c r="L11113" s="213"/>
    </row>
    <row r="11114" spans="12:12" x14ac:dyDescent="0.35">
      <c r="L11114" s="213"/>
    </row>
    <row r="11115" spans="12:12" x14ac:dyDescent="0.35">
      <c r="L11115" s="213"/>
    </row>
    <row r="11116" spans="12:12" x14ac:dyDescent="0.35">
      <c r="L11116" s="213"/>
    </row>
    <row r="11117" spans="12:12" x14ac:dyDescent="0.35">
      <c r="L11117" s="213"/>
    </row>
    <row r="11118" spans="12:12" x14ac:dyDescent="0.35">
      <c r="L11118" s="213"/>
    </row>
    <row r="11119" spans="12:12" x14ac:dyDescent="0.35">
      <c r="L11119" s="213"/>
    </row>
    <row r="11120" spans="12:12" x14ac:dyDescent="0.35">
      <c r="L11120" s="213"/>
    </row>
    <row r="11121" spans="12:12" x14ac:dyDescent="0.35">
      <c r="L11121" s="213"/>
    </row>
    <row r="11122" spans="12:12" x14ac:dyDescent="0.35">
      <c r="L11122" s="213"/>
    </row>
    <row r="11123" spans="12:12" x14ac:dyDescent="0.35">
      <c r="L11123" s="213"/>
    </row>
    <row r="11124" spans="12:12" x14ac:dyDescent="0.35">
      <c r="L11124" s="213"/>
    </row>
    <row r="11125" spans="12:12" x14ac:dyDescent="0.35">
      <c r="L11125" s="213"/>
    </row>
    <row r="11126" spans="12:12" x14ac:dyDescent="0.35">
      <c r="L11126" s="213"/>
    </row>
    <row r="11127" spans="12:12" x14ac:dyDescent="0.35">
      <c r="L11127" s="213"/>
    </row>
    <row r="11128" spans="12:12" x14ac:dyDescent="0.35">
      <c r="L11128" s="213"/>
    </row>
    <row r="11129" spans="12:12" x14ac:dyDescent="0.35">
      <c r="L11129" s="213"/>
    </row>
    <row r="11130" spans="12:12" x14ac:dyDescent="0.35">
      <c r="L11130" s="213"/>
    </row>
    <row r="11131" spans="12:12" x14ac:dyDescent="0.35">
      <c r="L11131" s="213"/>
    </row>
    <row r="11132" spans="12:12" x14ac:dyDescent="0.35">
      <c r="L11132" s="213"/>
    </row>
    <row r="11133" spans="12:12" x14ac:dyDescent="0.35">
      <c r="L11133" s="213"/>
    </row>
    <row r="11134" spans="12:12" x14ac:dyDescent="0.35">
      <c r="L11134" s="213"/>
    </row>
    <row r="11135" spans="12:12" x14ac:dyDescent="0.35">
      <c r="L11135" s="213"/>
    </row>
    <row r="11136" spans="12:12" x14ac:dyDescent="0.35">
      <c r="L11136" s="213"/>
    </row>
    <row r="11137" spans="12:12" x14ac:dyDescent="0.35">
      <c r="L11137" s="213"/>
    </row>
    <row r="11138" spans="12:12" x14ac:dyDescent="0.35">
      <c r="L11138" s="213"/>
    </row>
    <row r="11139" spans="12:12" x14ac:dyDescent="0.35">
      <c r="L11139" s="213"/>
    </row>
    <row r="11140" spans="12:12" x14ac:dyDescent="0.35">
      <c r="L11140" s="213"/>
    </row>
    <row r="11141" spans="12:12" x14ac:dyDescent="0.35">
      <c r="L11141" s="213"/>
    </row>
    <row r="11142" spans="12:12" x14ac:dyDescent="0.35">
      <c r="L11142" s="213"/>
    </row>
    <row r="11143" spans="12:12" x14ac:dyDescent="0.35">
      <c r="L11143" s="213"/>
    </row>
    <row r="11144" spans="12:12" x14ac:dyDescent="0.35">
      <c r="L11144" s="213"/>
    </row>
    <row r="11145" spans="12:12" x14ac:dyDescent="0.35">
      <c r="L11145" s="213"/>
    </row>
    <row r="11146" spans="12:12" x14ac:dyDescent="0.35">
      <c r="L11146" s="213"/>
    </row>
    <row r="11147" spans="12:12" x14ac:dyDescent="0.35">
      <c r="L11147" s="213"/>
    </row>
    <row r="11148" spans="12:12" x14ac:dyDescent="0.35">
      <c r="L11148" s="213"/>
    </row>
    <row r="11149" spans="12:12" x14ac:dyDescent="0.35">
      <c r="L11149" s="213"/>
    </row>
    <row r="11150" spans="12:12" x14ac:dyDescent="0.35">
      <c r="L11150" s="213"/>
    </row>
    <row r="11151" spans="12:12" x14ac:dyDescent="0.35">
      <c r="L11151" s="213"/>
    </row>
    <row r="11152" spans="12:12" x14ac:dyDescent="0.35">
      <c r="L11152" s="213"/>
    </row>
    <row r="11153" spans="12:12" x14ac:dyDescent="0.35">
      <c r="L11153" s="213"/>
    </row>
    <row r="11154" spans="12:12" x14ac:dyDescent="0.35">
      <c r="L11154" s="213"/>
    </row>
    <row r="11155" spans="12:12" x14ac:dyDescent="0.35">
      <c r="L11155" s="213"/>
    </row>
    <row r="11156" spans="12:12" x14ac:dyDescent="0.35">
      <c r="L11156" s="213"/>
    </row>
    <row r="11157" spans="12:12" x14ac:dyDescent="0.35">
      <c r="L11157" s="213"/>
    </row>
    <row r="11158" spans="12:12" x14ac:dyDescent="0.35">
      <c r="L11158" s="213"/>
    </row>
    <row r="11159" spans="12:12" x14ac:dyDescent="0.35">
      <c r="L11159" s="213"/>
    </row>
    <row r="11160" spans="12:12" x14ac:dyDescent="0.35">
      <c r="L11160" s="213"/>
    </row>
    <row r="11161" spans="12:12" x14ac:dyDescent="0.35">
      <c r="L11161" s="213"/>
    </row>
    <row r="11162" spans="12:12" x14ac:dyDescent="0.35">
      <c r="L11162" s="213"/>
    </row>
    <row r="11163" spans="12:12" x14ac:dyDescent="0.35">
      <c r="L11163" s="213"/>
    </row>
    <row r="11164" spans="12:12" x14ac:dyDescent="0.35">
      <c r="L11164" s="213"/>
    </row>
    <row r="11165" spans="12:12" x14ac:dyDescent="0.35">
      <c r="L11165" s="213"/>
    </row>
    <row r="11166" spans="12:12" x14ac:dyDescent="0.35">
      <c r="L11166" s="213"/>
    </row>
    <row r="11167" spans="12:12" x14ac:dyDescent="0.35">
      <c r="L11167" s="213"/>
    </row>
    <row r="11168" spans="12:12" x14ac:dyDescent="0.35">
      <c r="L11168" s="213"/>
    </row>
    <row r="11169" spans="12:12" x14ac:dyDescent="0.35">
      <c r="L11169" s="213"/>
    </row>
    <row r="11170" spans="12:12" x14ac:dyDescent="0.35">
      <c r="L11170" s="213"/>
    </row>
    <row r="11171" spans="12:12" x14ac:dyDescent="0.35">
      <c r="L11171" s="213"/>
    </row>
    <row r="11172" spans="12:12" x14ac:dyDescent="0.35">
      <c r="L11172" s="213"/>
    </row>
    <row r="11173" spans="12:12" x14ac:dyDescent="0.35">
      <c r="L11173" s="213"/>
    </row>
    <row r="11174" spans="12:12" x14ac:dyDescent="0.35">
      <c r="L11174" s="213"/>
    </row>
    <row r="11175" spans="12:12" x14ac:dyDescent="0.35">
      <c r="L11175" s="213"/>
    </row>
    <row r="11176" spans="12:12" x14ac:dyDescent="0.35">
      <c r="L11176" s="213"/>
    </row>
    <row r="11177" spans="12:12" x14ac:dyDescent="0.35">
      <c r="L11177" s="213"/>
    </row>
    <row r="11178" spans="12:12" x14ac:dyDescent="0.35">
      <c r="L11178" s="213"/>
    </row>
    <row r="11179" spans="12:12" x14ac:dyDescent="0.35">
      <c r="L11179" s="213"/>
    </row>
    <row r="11180" spans="12:12" x14ac:dyDescent="0.35">
      <c r="L11180" s="213"/>
    </row>
    <row r="11181" spans="12:12" x14ac:dyDescent="0.35">
      <c r="L11181" s="213"/>
    </row>
    <row r="11182" spans="12:12" x14ac:dyDescent="0.35">
      <c r="L11182" s="213"/>
    </row>
    <row r="11183" spans="12:12" x14ac:dyDescent="0.35">
      <c r="L11183" s="213"/>
    </row>
    <row r="11184" spans="12:12" x14ac:dyDescent="0.35">
      <c r="L11184" s="213"/>
    </row>
    <row r="11185" spans="12:12" x14ac:dyDescent="0.35">
      <c r="L11185" s="213"/>
    </row>
    <row r="11186" spans="12:12" x14ac:dyDescent="0.35">
      <c r="L11186" s="213"/>
    </row>
    <row r="11187" spans="12:12" x14ac:dyDescent="0.35">
      <c r="L11187" s="213"/>
    </row>
    <row r="11188" spans="12:12" x14ac:dyDescent="0.35">
      <c r="L11188" s="213"/>
    </row>
    <row r="11189" spans="12:12" x14ac:dyDescent="0.35">
      <c r="L11189" s="213"/>
    </row>
    <row r="11190" spans="12:12" x14ac:dyDescent="0.35">
      <c r="L11190" s="213"/>
    </row>
    <row r="11191" spans="12:12" x14ac:dyDescent="0.35">
      <c r="L11191" s="213"/>
    </row>
    <row r="11192" spans="12:12" x14ac:dyDescent="0.35">
      <c r="L11192" s="213"/>
    </row>
    <row r="11193" spans="12:12" x14ac:dyDescent="0.35">
      <c r="L11193" s="213"/>
    </row>
    <row r="11194" spans="12:12" x14ac:dyDescent="0.35">
      <c r="L11194" s="213"/>
    </row>
    <row r="11195" spans="12:12" x14ac:dyDescent="0.35">
      <c r="L11195" s="213"/>
    </row>
    <row r="11196" spans="12:12" x14ac:dyDescent="0.35">
      <c r="L11196" s="213"/>
    </row>
    <row r="11197" spans="12:12" x14ac:dyDescent="0.35">
      <c r="L11197" s="213"/>
    </row>
    <row r="11198" spans="12:12" x14ac:dyDescent="0.35">
      <c r="L11198" s="213"/>
    </row>
    <row r="11199" spans="12:12" x14ac:dyDescent="0.35">
      <c r="L11199" s="213"/>
    </row>
    <row r="11200" spans="12:12" x14ac:dyDescent="0.35">
      <c r="L11200" s="213"/>
    </row>
    <row r="11201" spans="12:12" x14ac:dyDescent="0.35">
      <c r="L11201" s="213"/>
    </row>
    <row r="11202" spans="12:12" x14ac:dyDescent="0.35">
      <c r="L11202" s="213"/>
    </row>
    <row r="11203" spans="12:12" x14ac:dyDescent="0.35">
      <c r="L11203" s="213"/>
    </row>
    <row r="11204" spans="12:12" x14ac:dyDescent="0.35">
      <c r="L11204" s="213"/>
    </row>
    <row r="11205" spans="12:12" x14ac:dyDescent="0.35">
      <c r="L11205" s="213"/>
    </row>
    <row r="11206" spans="12:12" x14ac:dyDescent="0.35">
      <c r="L11206" s="213"/>
    </row>
    <row r="11207" spans="12:12" x14ac:dyDescent="0.35">
      <c r="L11207" s="213"/>
    </row>
    <row r="11208" spans="12:12" x14ac:dyDescent="0.35">
      <c r="L11208" s="213"/>
    </row>
    <row r="11209" spans="12:12" x14ac:dyDescent="0.35">
      <c r="L11209" s="213"/>
    </row>
    <row r="11210" spans="12:12" x14ac:dyDescent="0.35">
      <c r="L11210" s="213"/>
    </row>
    <row r="11211" spans="12:12" x14ac:dyDescent="0.35">
      <c r="L11211" s="213"/>
    </row>
    <row r="11212" spans="12:12" x14ac:dyDescent="0.35">
      <c r="L11212" s="213"/>
    </row>
    <row r="11213" spans="12:12" x14ac:dyDescent="0.35">
      <c r="L11213" s="213"/>
    </row>
    <row r="11214" spans="12:12" x14ac:dyDescent="0.35">
      <c r="L11214" s="213"/>
    </row>
    <row r="11215" spans="12:12" x14ac:dyDescent="0.35">
      <c r="L11215" s="213"/>
    </row>
    <row r="11216" spans="12:12" x14ac:dyDescent="0.35">
      <c r="L11216" s="213"/>
    </row>
    <row r="11217" spans="12:12" x14ac:dyDescent="0.35">
      <c r="L11217" s="213"/>
    </row>
    <row r="11218" spans="12:12" x14ac:dyDescent="0.35">
      <c r="L11218" s="213"/>
    </row>
    <row r="11219" spans="12:12" x14ac:dyDescent="0.35">
      <c r="L11219" s="213"/>
    </row>
    <row r="11220" spans="12:12" x14ac:dyDescent="0.35">
      <c r="L11220" s="213"/>
    </row>
    <row r="11221" spans="12:12" x14ac:dyDescent="0.35">
      <c r="L11221" s="213"/>
    </row>
    <row r="11222" spans="12:12" x14ac:dyDescent="0.35">
      <c r="L11222" s="213"/>
    </row>
    <row r="11223" spans="12:12" x14ac:dyDescent="0.35">
      <c r="L11223" s="213"/>
    </row>
    <row r="11224" spans="12:12" x14ac:dyDescent="0.35">
      <c r="L11224" s="213"/>
    </row>
    <row r="11225" spans="12:12" x14ac:dyDescent="0.35">
      <c r="L11225" s="213"/>
    </row>
    <row r="11226" spans="12:12" x14ac:dyDescent="0.35">
      <c r="L11226" s="213"/>
    </row>
    <row r="11227" spans="12:12" x14ac:dyDescent="0.35">
      <c r="L11227" s="213"/>
    </row>
    <row r="11228" spans="12:12" x14ac:dyDescent="0.35">
      <c r="L11228" s="213"/>
    </row>
    <row r="11229" spans="12:12" x14ac:dyDescent="0.35">
      <c r="L11229" s="213"/>
    </row>
    <row r="11230" spans="12:12" x14ac:dyDescent="0.35">
      <c r="L11230" s="213"/>
    </row>
    <row r="11231" spans="12:12" x14ac:dyDescent="0.35">
      <c r="L11231" s="213"/>
    </row>
    <row r="11232" spans="12:12" x14ac:dyDescent="0.35">
      <c r="L11232" s="213"/>
    </row>
    <row r="11233" spans="12:12" x14ac:dyDescent="0.35">
      <c r="L11233" s="213"/>
    </row>
    <row r="11234" spans="12:12" x14ac:dyDescent="0.35">
      <c r="L11234" s="213"/>
    </row>
    <row r="11235" spans="12:12" x14ac:dyDescent="0.35">
      <c r="L11235" s="213"/>
    </row>
    <row r="11236" spans="12:12" x14ac:dyDescent="0.35">
      <c r="L11236" s="213"/>
    </row>
    <row r="11237" spans="12:12" x14ac:dyDescent="0.35">
      <c r="L11237" s="213"/>
    </row>
    <row r="11238" spans="12:12" x14ac:dyDescent="0.35">
      <c r="L11238" s="213"/>
    </row>
    <row r="11239" spans="12:12" x14ac:dyDescent="0.35">
      <c r="L11239" s="213"/>
    </row>
    <row r="11240" spans="12:12" x14ac:dyDescent="0.35">
      <c r="L11240" s="213"/>
    </row>
    <row r="11241" spans="12:12" x14ac:dyDescent="0.35">
      <c r="L11241" s="213"/>
    </row>
    <row r="11242" spans="12:12" x14ac:dyDescent="0.35">
      <c r="L11242" s="213"/>
    </row>
    <row r="11243" spans="12:12" x14ac:dyDescent="0.35">
      <c r="L11243" s="213"/>
    </row>
    <row r="11244" spans="12:12" x14ac:dyDescent="0.35">
      <c r="L11244" s="213"/>
    </row>
    <row r="11245" spans="12:12" x14ac:dyDescent="0.35">
      <c r="L11245" s="213"/>
    </row>
    <row r="11246" spans="12:12" x14ac:dyDescent="0.35">
      <c r="L11246" s="213"/>
    </row>
    <row r="11247" spans="12:12" x14ac:dyDescent="0.35">
      <c r="L11247" s="213"/>
    </row>
    <row r="11248" spans="12:12" x14ac:dyDescent="0.35">
      <c r="L11248" s="213"/>
    </row>
    <row r="11249" spans="12:12" x14ac:dyDescent="0.35">
      <c r="L11249" s="213"/>
    </row>
    <row r="11250" spans="12:12" x14ac:dyDescent="0.35">
      <c r="L11250" s="213"/>
    </row>
    <row r="11251" spans="12:12" x14ac:dyDescent="0.35">
      <c r="L11251" s="213"/>
    </row>
    <row r="11252" spans="12:12" x14ac:dyDescent="0.35">
      <c r="L11252" s="213"/>
    </row>
    <row r="11253" spans="12:12" x14ac:dyDescent="0.35">
      <c r="L11253" s="213"/>
    </row>
    <row r="11254" spans="12:12" x14ac:dyDescent="0.35">
      <c r="L11254" s="213"/>
    </row>
    <row r="11255" spans="12:12" x14ac:dyDescent="0.35">
      <c r="L11255" s="213"/>
    </row>
    <row r="11256" spans="12:12" x14ac:dyDescent="0.35">
      <c r="L11256" s="213"/>
    </row>
    <row r="11257" spans="12:12" x14ac:dyDescent="0.35">
      <c r="L11257" s="213"/>
    </row>
    <row r="11258" spans="12:12" x14ac:dyDescent="0.35">
      <c r="L11258" s="213"/>
    </row>
    <row r="11259" spans="12:12" x14ac:dyDescent="0.35">
      <c r="L11259" s="213"/>
    </row>
    <row r="11260" spans="12:12" x14ac:dyDescent="0.35">
      <c r="L11260" s="213"/>
    </row>
    <row r="11261" spans="12:12" x14ac:dyDescent="0.35">
      <c r="L11261" s="213"/>
    </row>
    <row r="11262" spans="12:12" x14ac:dyDescent="0.35">
      <c r="L11262" s="213"/>
    </row>
    <row r="11263" spans="12:12" x14ac:dyDescent="0.35">
      <c r="L11263" s="213"/>
    </row>
    <row r="11264" spans="12:12" x14ac:dyDescent="0.35">
      <c r="L11264" s="213"/>
    </row>
    <row r="11265" spans="12:12" x14ac:dyDescent="0.35">
      <c r="L11265" s="213"/>
    </row>
    <row r="11266" spans="12:12" x14ac:dyDescent="0.35">
      <c r="L11266" s="213"/>
    </row>
    <row r="11267" spans="12:12" x14ac:dyDescent="0.35">
      <c r="L11267" s="213"/>
    </row>
    <row r="11268" spans="12:12" x14ac:dyDescent="0.35">
      <c r="L11268" s="213"/>
    </row>
    <row r="11269" spans="12:12" x14ac:dyDescent="0.35">
      <c r="L11269" s="213"/>
    </row>
    <row r="11270" spans="12:12" x14ac:dyDescent="0.35">
      <c r="L11270" s="213"/>
    </row>
    <row r="11271" spans="12:12" x14ac:dyDescent="0.35">
      <c r="L11271" s="213"/>
    </row>
    <row r="11272" spans="12:12" x14ac:dyDescent="0.35">
      <c r="L11272" s="213"/>
    </row>
    <row r="11273" spans="12:12" x14ac:dyDescent="0.35">
      <c r="L11273" s="213"/>
    </row>
    <row r="11274" spans="12:12" x14ac:dyDescent="0.35">
      <c r="L11274" s="213"/>
    </row>
    <row r="11275" spans="12:12" x14ac:dyDescent="0.35">
      <c r="L11275" s="213"/>
    </row>
    <row r="11276" spans="12:12" x14ac:dyDescent="0.35">
      <c r="L11276" s="213"/>
    </row>
    <row r="11277" spans="12:12" x14ac:dyDescent="0.35">
      <c r="L11277" s="213"/>
    </row>
    <row r="11278" spans="12:12" x14ac:dyDescent="0.35">
      <c r="L11278" s="213"/>
    </row>
    <row r="11279" spans="12:12" x14ac:dyDescent="0.35">
      <c r="L11279" s="213"/>
    </row>
    <row r="11280" spans="12:12" x14ac:dyDescent="0.35">
      <c r="L11280" s="213"/>
    </row>
    <row r="11281" spans="12:12" x14ac:dyDescent="0.35">
      <c r="L11281" s="213"/>
    </row>
    <row r="11282" spans="12:12" x14ac:dyDescent="0.35">
      <c r="L11282" s="213"/>
    </row>
    <row r="11283" spans="12:12" x14ac:dyDescent="0.35">
      <c r="L11283" s="213"/>
    </row>
    <row r="11284" spans="12:12" x14ac:dyDescent="0.35">
      <c r="L11284" s="213"/>
    </row>
    <row r="11285" spans="12:12" x14ac:dyDescent="0.35">
      <c r="L11285" s="213"/>
    </row>
    <row r="11286" spans="12:12" x14ac:dyDescent="0.35">
      <c r="L11286" s="213"/>
    </row>
    <row r="11287" spans="12:12" x14ac:dyDescent="0.35">
      <c r="L11287" s="213"/>
    </row>
    <row r="11288" spans="12:12" x14ac:dyDescent="0.35">
      <c r="L11288" s="213"/>
    </row>
    <row r="11289" spans="12:12" x14ac:dyDescent="0.35">
      <c r="L11289" s="213"/>
    </row>
    <row r="11290" spans="12:12" x14ac:dyDescent="0.35">
      <c r="L11290" s="213"/>
    </row>
    <row r="11291" spans="12:12" x14ac:dyDescent="0.35">
      <c r="L11291" s="213"/>
    </row>
    <row r="11292" spans="12:12" x14ac:dyDescent="0.35">
      <c r="L11292" s="213"/>
    </row>
    <row r="11293" spans="12:12" x14ac:dyDescent="0.35">
      <c r="L11293" s="213"/>
    </row>
    <row r="11294" spans="12:12" x14ac:dyDescent="0.35">
      <c r="L11294" s="213"/>
    </row>
    <row r="11295" spans="12:12" x14ac:dyDescent="0.35">
      <c r="L11295" s="213"/>
    </row>
    <row r="11296" spans="12:12" x14ac:dyDescent="0.35">
      <c r="L11296" s="213"/>
    </row>
    <row r="11297" spans="12:12" x14ac:dyDescent="0.35">
      <c r="L11297" s="213"/>
    </row>
    <row r="11298" spans="12:12" x14ac:dyDescent="0.35">
      <c r="L11298" s="213"/>
    </row>
    <row r="11299" spans="12:12" x14ac:dyDescent="0.35">
      <c r="L11299" s="213"/>
    </row>
    <row r="11300" spans="12:12" x14ac:dyDescent="0.35">
      <c r="L11300" s="213"/>
    </row>
    <row r="11301" spans="12:12" x14ac:dyDescent="0.35">
      <c r="L11301" s="213"/>
    </row>
    <row r="11302" spans="12:12" x14ac:dyDescent="0.35">
      <c r="L11302" s="213"/>
    </row>
    <row r="11303" spans="12:12" x14ac:dyDescent="0.35">
      <c r="L11303" s="213"/>
    </row>
    <row r="11304" spans="12:12" x14ac:dyDescent="0.35">
      <c r="L11304" s="213"/>
    </row>
    <row r="11305" spans="12:12" x14ac:dyDescent="0.35">
      <c r="L11305" s="213"/>
    </row>
    <row r="11306" spans="12:12" x14ac:dyDescent="0.35">
      <c r="L11306" s="213"/>
    </row>
    <row r="11307" spans="12:12" x14ac:dyDescent="0.35">
      <c r="L11307" s="213"/>
    </row>
    <row r="11308" spans="12:12" x14ac:dyDescent="0.35">
      <c r="L11308" s="213"/>
    </row>
    <row r="11309" spans="12:12" x14ac:dyDescent="0.35">
      <c r="L11309" s="213"/>
    </row>
    <row r="11310" spans="12:12" x14ac:dyDescent="0.35">
      <c r="L11310" s="213"/>
    </row>
    <row r="11311" spans="12:12" x14ac:dyDescent="0.35">
      <c r="L11311" s="213"/>
    </row>
    <row r="11312" spans="12:12" x14ac:dyDescent="0.35">
      <c r="L11312" s="213"/>
    </row>
    <row r="11313" spans="12:12" x14ac:dyDescent="0.35">
      <c r="L11313" s="213"/>
    </row>
    <row r="11314" spans="12:12" x14ac:dyDescent="0.35">
      <c r="L11314" s="213"/>
    </row>
    <row r="11315" spans="12:12" x14ac:dyDescent="0.35">
      <c r="L11315" s="213"/>
    </row>
    <row r="11316" spans="12:12" x14ac:dyDescent="0.35">
      <c r="L11316" s="213"/>
    </row>
    <row r="11317" spans="12:12" x14ac:dyDescent="0.35">
      <c r="L11317" s="213"/>
    </row>
    <row r="11318" spans="12:12" x14ac:dyDescent="0.35">
      <c r="L11318" s="213"/>
    </row>
    <row r="11319" spans="12:12" x14ac:dyDescent="0.35">
      <c r="L11319" s="213"/>
    </row>
    <row r="11320" spans="12:12" x14ac:dyDescent="0.35">
      <c r="L11320" s="213"/>
    </row>
    <row r="11321" spans="12:12" x14ac:dyDescent="0.35">
      <c r="L11321" s="213"/>
    </row>
    <row r="11322" spans="12:12" x14ac:dyDescent="0.35">
      <c r="L11322" s="213"/>
    </row>
    <row r="11323" spans="12:12" x14ac:dyDescent="0.35">
      <c r="L11323" s="213"/>
    </row>
    <row r="11324" spans="12:12" x14ac:dyDescent="0.35">
      <c r="L11324" s="213"/>
    </row>
    <row r="11325" spans="12:12" x14ac:dyDescent="0.35">
      <c r="L11325" s="213"/>
    </row>
    <row r="11326" spans="12:12" x14ac:dyDescent="0.35">
      <c r="L11326" s="213"/>
    </row>
    <row r="11327" spans="12:12" x14ac:dyDescent="0.35">
      <c r="L11327" s="213"/>
    </row>
    <row r="11328" spans="12:12" x14ac:dyDescent="0.35">
      <c r="L11328" s="213"/>
    </row>
    <row r="11329" spans="12:12" x14ac:dyDescent="0.35">
      <c r="L11329" s="213"/>
    </row>
    <row r="11330" spans="12:12" x14ac:dyDescent="0.35">
      <c r="L11330" s="213"/>
    </row>
    <row r="11331" spans="12:12" x14ac:dyDescent="0.35">
      <c r="L11331" s="213"/>
    </row>
    <row r="11332" spans="12:12" x14ac:dyDescent="0.35">
      <c r="L11332" s="213"/>
    </row>
    <row r="11333" spans="12:12" x14ac:dyDescent="0.35">
      <c r="L11333" s="213"/>
    </row>
    <row r="11334" spans="12:12" x14ac:dyDescent="0.35">
      <c r="L11334" s="213"/>
    </row>
    <row r="11335" spans="12:12" x14ac:dyDescent="0.35">
      <c r="L11335" s="213"/>
    </row>
    <row r="11336" spans="12:12" x14ac:dyDescent="0.35">
      <c r="L11336" s="213"/>
    </row>
    <row r="11337" spans="12:12" x14ac:dyDescent="0.35">
      <c r="L11337" s="213"/>
    </row>
    <row r="11338" spans="12:12" x14ac:dyDescent="0.35">
      <c r="L11338" s="213"/>
    </row>
    <row r="11339" spans="12:12" x14ac:dyDescent="0.35">
      <c r="L11339" s="213"/>
    </row>
    <row r="11340" spans="12:12" x14ac:dyDescent="0.35">
      <c r="L11340" s="213"/>
    </row>
    <row r="11341" spans="12:12" x14ac:dyDescent="0.35">
      <c r="L11341" s="213"/>
    </row>
    <row r="11342" spans="12:12" x14ac:dyDescent="0.35">
      <c r="L11342" s="213"/>
    </row>
    <row r="11343" spans="12:12" x14ac:dyDescent="0.35">
      <c r="L11343" s="213"/>
    </row>
    <row r="11344" spans="12:12" x14ac:dyDescent="0.35">
      <c r="L11344" s="213"/>
    </row>
    <row r="11345" spans="12:12" x14ac:dyDescent="0.35">
      <c r="L11345" s="213"/>
    </row>
    <row r="11346" spans="12:12" x14ac:dyDescent="0.35">
      <c r="L11346" s="213"/>
    </row>
    <row r="11347" spans="12:12" x14ac:dyDescent="0.35">
      <c r="L11347" s="213"/>
    </row>
    <row r="11348" spans="12:12" x14ac:dyDescent="0.35">
      <c r="L11348" s="213"/>
    </row>
    <row r="11349" spans="12:12" x14ac:dyDescent="0.35">
      <c r="L11349" s="213"/>
    </row>
    <row r="11350" spans="12:12" x14ac:dyDescent="0.35">
      <c r="L11350" s="213"/>
    </row>
    <row r="11351" spans="12:12" x14ac:dyDescent="0.35">
      <c r="L11351" s="213"/>
    </row>
    <row r="11352" spans="12:12" x14ac:dyDescent="0.35">
      <c r="L11352" s="213"/>
    </row>
    <row r="11353" spans="12:12" x14ac:dyDescent="0.35">
      <c r="L11353" s="213"/>
    </row>
    <row r="11354" spans="12:12" x14ac:dyDescent="0.35">
      <c r="L11354" s="213"/>
    </row>
    <row r="11355" spans="12:12" x14ac:dyDescent="0.35">
      <c r="L11355" s="213"/>
    </row>
    <row r="11356" spans="12:12" x14ac:dyDescent="0.35">
      <c r="L11356" s="213"/>
    </row>
    <row r="11357" spans="12:12" x14ac:dyDescent="0.35">
      <c r="L11357" s="213"/>
    </row>
    <row r="11358" spans="12:12" x14ac:dyDescent="0.35">
      <c r="L11358" s="213"/>
    </row>
    <row r="11359" spans="12:12" x14ac:dyDescent="0.35">
      <c r="L11359" s="213"/>
    </row>
    <row r="11360" spans="12:12" x14ac:dyDescent="0.35">
      <c r="L11360" s="213"/>
    </row>
    <row r="11361" spans="12:12" x14ac:dyDescent="0.35">
      <c r="L11361" s="213"/>
    </row>
    <row r="11362" spans="12:12" x14ac:dyDescent="0.35">
      <c r="L11362" s="213"/>
    </row>
    <row r="11363" spans="12:12" x14ac:dyDescent="0.35">
      <c r="L11363" s="213"/>
    </row>
    <row r="11364" spans="12:12" x14ac:dyDescent="0.35">
      <c r="L11364" s="213"/>
    </row>
    <row r="11365" spans="12:12" x14ac:dyDescent="0.35">
      <c r="L11365" s="213"/>
    </row>
    <row r="11366" spans="12:12" x14ac:dyDescent="0.35">
      <c r="L11366" s="213"/>
    </row>
    <row r="11367" spans="12:12" x14ac:dyDescent="0.35">
      <c r="L11367" s="213"/>
    </row>
    <row r="11368" spans="12:12" x14ac:dyDescent="0.35">
      <c r="L11368" s="213"/>
    </row>
    <row r="11369" spans="12:12" x14ac:dyDescent="0.35">
      <c r="L11369" s="213"/>
    </row>
    <row r="11370" spans="12:12" x14ac:dyDescent="0.35">
      <c r="L11370" s="213"/>
    </row>
    <row r="11371" spans="12:12" x14ac:dyDescent="0.35">
      <c r="L11371" s="213"/>
    </row>
    <row r="11372" spans="12:12" x14ac:dyDescent="0.35">
      <c r="L11372" s="213"/>
    </row>
    <row r="11373" spans="12:12" x14ac:dyDescent="0.35">
      <c r="L11373" s="213"/>
    </row>
    <row r="11374" spans="12:12" x14ac:dyDescent="0.35">
      <c r="L11374" s="213"/>
    </row>
    <row r="11375" spans="12:12" x14ac:dyDescent="0.35">
      <c r="L11375" s="213"/>
    </row>
    <row r="11376" spans="12:12" x14ac:dyDescent="0.35">
      <c r="L11376" s="213"/>
    </row>
    <row r="11377" spans="12:12" x14ac:dyDescent="0.35">
      <c r="L11377" s="213"/>
    </row>
    <row r="11378" spans="12:12" x14ac:dyDescent="0.35">
      <c r="L11378" s="213"/>
    </row>
    <row r="11379" spans="12:12" x14ac:dyDescent="0.35">
      <c r="L11379" s="213"/>
    </row>
    <row r="11380" spans="12:12" x14ac:dyDescent="0.35">
      <c r="L11380" s="213"/>
    </row>
    <row r="11381" spans="12:12" x14ac:dyDescent="0.35">
      <c r="L11381" s="213"/>
    </row>
    <row r="11382" spans="12:12" x14ac:dyDescent="0.35">
      <c r="L11382" s="213"/>
    </row>
    <row r="11383" spans="12:12" x14ac:dyDescent="0.35">
      <c r="L11383" s="213"/>
    </row>
    <row r="11384" spans="12:12" x14ac:dyDescent="0.35">
      <c r="L11384" s="213"/>
    </row>
    <row r="11385" spans="12:12" x14ac:dyDescent="0.35">
      <c r="L11385" s="213"/>
    </row>
    <row r="11386" spans="12:12" x14ac:dyDescent="0.35">
      <c r="L11386" s="213"/>
    </row>
    <row r="11387" spans="12:12" x14ac:dyDescent="0.35">
      <c r="L11387" s="213"/>
    </row>
    <row r="11388" spans="12:12" x14ac:dyDescent="0.35">
      <c r="L11388" s="213"/>
    </row>
    <row r="11389" spans="12:12" x14ac:dyDescent="0.35">
      <c r="L11389" s="213"/>
    </row>
    <row r="11390" spans="12:12" x14ac:dyDescent="0.35">
      <c r="L11390" s="213"/>
    </row>
    <row r="11391" spans="12:12" x14ac:dyDescent="0.35">
      <c r="L11391" s="213"/>
    </row>
    <row r="11392" spans="12:12" x14ac:dyDescent="0.35">
      <c r="L11392" s="213"/>
    </row>
    <row r="11393" spans="12:12" x14ac:dyDescent="0.35">
      <c r="L11393" s="213"/>
    </row>
    <row r="11394" spans="12:12" x14ac:dyDescent="0.35">
      <c r="L11394" s="213"/>
    </row>
    <row r="11395" spans="12:12" x14ac:dyDescent="0.35">
      <c r="L11395" s="213"/>
    </row>
    <row r="11396" spans="12:12" x14ac:dyDescent="0.35">
      <c r="L11396" s="213"/>
    </row>
    <row r="11397" spans="12:12" x14ac:dyDescent="0.35">
      <c r="L11397" s="213"/>
    </row>
    <row r="11398" spans="12:12" x14ac:dyDescent="0.35">
      <c r="L11398" s="213"/>
    </row>
    <row r="11399" spans="12:12" x14ac:dyDescent="0.35">
      <c r="L11399" s="213"/>
    </row>
    <row r="11400" spans="12:12" x14ac:dyDescent="0.35">
      <c r="L11400" s="213"/>
    </row>
    <row r="11401" spans="12:12" x14ac:dyDescent="0.35">
      <c r="L11401" s="213"/>
    </row>
    <row r="11402" spans="12:12" x14ac:dyDescent="0.35">
      <c r="L11402" s="213"/>
    </row>
    <row r="11403" spans="12:12" x14ac:dyDescent="0.35">
      <c r="L11403" s="213"/>
    </row>
    <row r="11404" spans="12:12" x14ac:dyDescent="0.35">
      <c r="L11404" s="213"/>
    </row>
    <row r="11405" spans="12:12" x14ac:dyDescent="0.35">
      <c r="L11405" s="213"/>
    </row>
    <row r="11406" spans="12:12" x14ac:dyDescent="0.35">
      <c r="L11406" s="213"/>
    </row>
    <row r="11407" spans="12:12" x14ac:dyDescent="0.35">
      <c r="L11407" s="213"/>
    </row>
    <row r="11408" spans="12:12" x14ac:dyDescent="0.35">
      <c r="L11408" s="213"/>
    </row>
    <row r="11409" spans="12:12" x14ac:dyDescent="0.35">
      <c r="L11409" s="213"/>
    </row>
    <row r="11410" spans="12:12" x14ac:dyDescent="0.35">
      <c r="L11410" s="213"/>
    </row>
    <row r="11411" spans="12:12" x14ac:dyDescent="0.35">
      <c r="L11411" s="213"/>
    </row>
    <row r="11412" spans="12:12" x14ac:dyDescent="0.35">
      <c r="L11412" s="213"/>
    </row>
    <row r="11413" spans="12:12" x14ac:dyDescent="0.35">
      <c r="L11413" s="213"/>
    </row>
    <row r="11414" spans="12:12" x14ac:dyDescent="0.35">
      <c r="L11414" s="213"/>
    </row>
    <row r="11415" spans="12:12" x14ac:dyDescent="0.35">
      <c r="L11415" s="213"/>
    </row>
    <row r="11416" spans="12:12" x14ac:dyDescent="0.35">
      <c r="L11416" s="213"/>
    </row>
    <row r="11417" spans="12:12" x14ac:dyDescent="0.35">
      <c r="L11417" s="213"/>
    </row>
    <row r="11418" spans="12:12" x14ac:dyDescent="0.35">
      <c r="L11418" s="213"/>
    </row>
    <row r="11419" spans="12:12" x14ac:dyDescent="0.35">
      <c r="L11419" s="213"/>
    </row>
    <row r="11420" spans="12:12" x14ac:dyDescent="0.35">
      <c r="L11420" s="213"/>
    </row>
    <row r="11421" spans="12:12" x14ac:dyDescent="0.35">
      <c r="L11421" s="213"/>
    </row>
    <row r="11422" spans="12:12" x14ac:dyDescent="0.35">
      <c r="L11422" s="213"/>
    </row>
    <row r="11423" spans="12:12" x14ac:dyDescent="0.35">
      <c r="L11423" s="213"/>
    </row>
    <row r="11424" spans="12:12" x14ac:dyDescent="0.35">
      <c r="L11424" s="213"/>
    </row>
    <row r="11425" spans="12:12" x14ac:dyDescent="0.35">
      <c r="L11425" s="213"/>
    </row>
    <row r="11426" spans="12:12" x14ac:dyDescent="0.35">
      <c r="L11426" s="213"/>
    </row>
    <row r="11427" spans="12:12" x14ac:dyDescent="0.35">
      <c r="L11427" s="213"/>
    </row>
    <row r="11428" spans="12:12" x14ac:dyDescent="0.35">
      <c r="L11428" s="213"/>
    </row>
    <row r="11429" spans="12:12" x14ac:dyDescent="0.35">
      <c r="L11429" s="213"/>
    </row>
    <row r="11430" spans="12:12" x14ac:dyDescent="0.35">
      <c r="L11430" s="213"/>
    </row>
    <row r="11431" spans="12:12" x14ac:dyDescent="0.35">
      <c r="L11431" s="213"/>
    </row>
    <row r="11432" spans="12:12" x14ac:dyDescent="0.35">
      <c r="L11432" s="213"/>
    </row>
    <row r="11433" spans="12:12" x14ac:dyDescent="0.35">
      <c r="L11433" s="213"/>
    </row>
    <row r="11434" spans="12:12" x14ac:dyDescent="0.35">
      <c r="L11434" s="213"/>
    </row>
    <row r="11435" spans="12:12" x14ac:dyDescent="0.35">
      <c r="L11435" s="213"/>
    </row>
    <row r="11436" spans="12:12" x14ac:dyDescent="0.35">
      <c r="L11436" s="213"/>
    </row>
    <row r="11437" spans="12:12" x14ac:dyDescent="0.35">
      <c r="L11437" s="213"/>
    </row>
    <row r="11438" spans="12:12" x14ac:dyDescent="0.35">
      <c r="L11438" s="213"/>
    </row>
    <row r="11439" spans="12:12" x14ac:dyDescent="0.35">
      <c r="L11439" s="213"/>
    </row>
    <row r="11440" spans="12:12" x14ac:dyDescent="0.35">
      <c r="L11440" s="213"/>
    </row>
    <row r="11441" spans="12:12" x14ac:dyDescent="0.35">
      <c r="L11441" s="213"/>
    </row>
    <row r="11442" spans="12:12" x14ac:dyDescent="0.35">
      <c r="L11442" s="213"/>
    </row>
    <row r="11443" spans="12:12" x14ac:dyDescent="0.35">
      <c r="L11443" s="213"/>
    </row>
    <row r="11444" spans="12:12" x14ac:dyDescent="0.35">
      <c r="L11444" s="213"/>
    </row>
    <row r="11445" spans="12:12" x14ac:dyDescent="0.35">
      <c r="L11445" s="213"/>
    </row>
    <row r="11446" spans="12:12" x14ac:dyDescent="0.35">
      <c r="L11446" s="213"/>
    </row>
    <row r="11447" spans="12:12" x14ac:dyDescent="0.35">
      <c r="L11447" s="213"/>
    </row>
    <row r="11448" spans="12:12" x14ac:dyDescent="0.35">
      <c r="L11448" s="213"/>
    </row>
    <row r="11449" spans="12:12" x14ac:dyDescent="0.35">
      <c r="L11449" s="213"/>
    </row>
    <row r="11450" spans="12:12" x14ac:dyDescent="0.35">
      <c r="L11450" s="213"/>
    </row>
    <row r="11451" spans="12:12" x14ac:dyDescent="0.35">
      <c r="L11451" s="213"/>
    </row>
    <row r="11452" spans="12:12" x14ac:dyDescent="0.35">
      <c r="L11452" s="213"/>
    </row>
    <row r="11453" spans="12:12" x14ac:dyDescent="0.35">
      <c r="L11453" s="213"/>
    </row>
    <row r="11454" spans="12:12" x14ac:dyDescent="0.35">
      <c r="L11454" s="213"/>
    </row>
    <row r="11455" spans="12:12" x14ac:dyDescent="0.35">
      <c r="L11455" s="213"/>
    </row>
    <row r="11456" spans="12:12" x14ac:dyDescent="0.35">
      <c r="L11456" s="213"/>
    </row>
    <row r="11457" spans="12:12" x14ac:dyDescent="0.35">
      <c r="L11457" s="213"/>
    </row>
    <row r="11458" spans="12:12" x14ac:dyDescent="0.35">
      <c r="L11458" s="213"/>
    </row>
    <row r="11459" spans="12:12" x14ac:dyDescent="0.35">
      <c r="L11459" s="213"/>
    </row>
    <row r="11460" spans="12:12" x14ac:dyDescent="0.35">
      <c r="L11460" s="213"/>
    </row>
    <row r="11461" spans="12:12" x14ac:dyDescent="0.35">
      <c r="L11461" s="213"/>
    </row>
    <row r="11462" spans="12:12" x14ac:dyDescent="0.35">
      <c r="L11462" s="213"/>
    </row>
    <row r="11463" spans="12:12" x14ac:dyDescent="0.35">
      <c r="L11463" s="213"/>
    </row>
    <row r="11464" spans="12:12" x14ac:dyDescent="0.35">
      <c r="L11464" s="213"/>
    </row>
    <row r="11465" spans="12:12" x14ac:dyDescent="0.35">
      <c r="L11465" s="213"/>
    </row>
    <row r="11466" spans="12:12" x14ac:dyDescent="0.35">
      <c r="L11466" s="213"/>
    </row>
    <row r="11467" spans="12:12" x14ac:dyDescent="0.35">
      <c r="L11467" s="213"/>
    </row>
    <row r="11468" spans="12:12" x14ac:dyDescent="0.35">
      <c r="L11468" s="213"/>
    </row>
    <row r="11469" spans="12:12" x14ac:dyDescent="0.35">
      <c r="L11469" s="213"/>
    </row>
    <row r="11470" spans="12:12" x14ac:dyDescent="0.35">
      <c r="L11470" s="213"/>
    </row>
    <row r="11471" spans="12:12" x14ac:dyDescent="0.35">
      <c r="L11471" s="213"/>
    </row>
    <row r="11472" spans="12:12" x14ac:dyDescent="0.35">
      <c r="L11472" s="213"/>
    </row>
    <row r="11473" spans="12:12" x14ac:dyDescent="0.35">
      <c r="L11473" s="213"/>
    </row>
    <row r="11474" spans="12:12" x14ac:dyDescent="0.35">
      <c r="L11474" s="213"/>
    </row>
    <row r="11475" spans="12:12" x14ac:dyDescent="0.35">
      <c r="L11475" s="213"/>
    </row>
    <row r="11476" spans="12:12" x14ac:dyDescent="0.35">
      <c r="L11476" s="213"/>
    </row>
    <row r="11477" spans="12:12" x14ac:dyDescent="0.35">
      <c r="L11477" s="213"/>
    </row>
    <row r="11478" spans="12:12" x14ac:dyDescent="0.35">
      <c r="L11478" s="213"/>
    </row>
    <row r="11479" spans="12:12" x14ac:dyDescent="0.35">
      <c r="L11479" s="213"/>
    </row>
    <row r="11480" spans="12:12" x14ac:dyDescent="0.35">
      <c r="L11480" s="213"/>
    </row>
    <row r="11481" spans="12:12" x14ac:dyDescent="0.35">
      <c r="L11481" s="213"/>
    </row>
    <row r="11482" spans="12:12" x14ac:dyDescent="0.35">
      <c r="L11482" s="213"/>
    </row>
    <row r="11483" spans="12:12" x14ac:dyDescent="0.35">
      <c r="L11483" s="213"/>
    </row>
    <row r="11484" spans="12:12" x14ac:dyDescent="0.35">
      <c r="L11484" s="213"/>
    </row>
    <row r="11485" spans="12:12" x14ac:dyDescent="0.35">
      <c r="L11485" s="213"/>
    </row>
    <row r="11486" spans="12:12" x14ac:dyDescent="0.35">
      <c r="L11486" s="213"/>
    </row>
    <row r="11487" spans="12:12" x14ac:dyDescent="0.35">
      <c r="L11487" s="213"/>
    </row>
    <row r="11488" spans="12:12" x14ac:dyDescent="0.35">
      <c r="L11488" s="213"/>
    </row>
    <row r="11489" spans="12:12" x14ac:dyDescent="0.35">
      <c r="L11489" s="213"/>
    </row>
    <row r="11490" spans="12:12" x14ac:dyDescent="0.35">
      <c r="L11490" s="213"/>
    </row>
    <row r="11491" spans="12:12" x14ac:dyDescent="0.35">
      <c r="L11491" s="213"/>
    </row>
    <row r="11492" spans="12:12" x14ac:dyDescent="0.35">
      <c r="L11492" s="213"/>
    </row>
    <row r="11493" spans="12:12" x14ac:dyDescent="0.35">
      <c r="L11493" s="213"/>
    </row>
    <row r="11494" spans="12:12" x14ac:dyDescent="0.35">
      <c r="L11494" s="213"/>
    </row>
    <row r="11495" spans="12:12" x14ac:dyDescent="0.35">
      <c r="L11495" s="213"/>
    </row>
    <row r="11496" spans="12:12" x14ac:dyDescent="0.35">
      <c r="L11496" s="213"/>
    </row>
    <row r="11497" spans="12:12" x14ac:dyDescent="0.35">
      <c r="L11497" s="213"/>
    </row>
    <row r="11498" spans="12:12" x14ac:dyDescent="0.35">
      <c r="L11498" s="213"/>
    </row>
    <row r="11499" spans="12:12" x14ac:dyDescent="0.35">
      <c r="L11499" s="213"/>
    </row>
    <row r="11500" spans="12:12" x14ac:dyDescent="0.35">
      <c r="L11500" s="213"/>
    </row>
    <row r="11501" spans="12:12" x14ac:dyDescent="0.35">
      <c r="L11501" s="213"/>
    </row>
    <row r="11502" spans="12:12" x14ac:dyDescent="0.35">
      <c r="L11502" s="213"/>
    </row>
    <row r="11503" spans="12:12" x14ac:dyDescent="0.35">
      <c r="L11503" s="213"/>
    </row>
    <row r="11504" spans="12:12" x14ac:dyDescent="0.35">
      <c r="L11504" s="213"/>
    </row>
    <row r="11505" spans="12:12" x14ac:dyDescent="0.35">
      <c r="L11505" s="213"/>
    </row>
    <row r="11506" spans="12:12" x14ac:dyDescent="0.35">
      <c r="L11506" s="213"/>
    </row>
    <row r="11507" spans="12:12" x14ac:dyDescent="0.35">
      <c r="L11507" s="213"/>
    </row>
    <row r="11508" spans="12:12" x14ac:dyDescent="0.35">
      <c r="L11508" s="213"/>
    </row>
    <row r="11509" spans="12:12" x14ac:dyDescent="0.35">
      <c r="L11509" s="213"/>
    </row>
    <row r="11510" spans="12:12" x14ac:dyDescent="0.35">
      <c r="L11510" s="213"/>
    </row>
    <row r="11511" spans="12:12" x14ac:dyDescent="0.35">
      <c r="L11511" s="213"/>
    </row>
    <row r="11512" spans="12:12" x14ac:dyDescent="0.35">
      <c r="L11512" s="213"/>
    </row>
    <row r="11513" spans="12:12" x14ac:dyDescent="0.35">
      <c r="L11513" s="213"/>
    </row>
    <row r="11514" spans="12:12" x14ac:dyDescent="0.35">
      <c r="L11514" s="213"/>
    </row>
    <row r="11515" spans="12:12" x14ac:dyDescent="0.35">
      <c r="L11515" s="213"/>
    </row>
    <row r="11516" spans="12:12" x14ac:dyDescent="0.35">
      <c r="L11516" s="213"/>
    </row>
    <row r="11517" spans="12:12" x14ac:dyDescent="0.35">
      <c r="L11517" s="213"/>
    </row>
    <row r="11518" spans="12:12" x14ac:dyDescent="0.35">
      <c r="L11518" s="213"/>
    </row>
    <row r="11519" spans="12:12" x14ac:dyDescent="0.35">
      <c r="L11519" s="213"/>
    </row>
    <row r="11520" spans="12:12" x14ac:dyDescent="0.35">
      <c r="L11520" s="213"/>
    </row>
    <row r="11521" spans="12:12" x14ac:dyDescent="0.35">
      <c r="L11521" s="213"/>
    </row>
    <row r="11522" spans="12:12" x14ac:dyDescent="0.35">
      <c r="L11522" s="213"/>
    </row>
    <row r="11523" spans="12:12" x14ac:dyDescent="0.35">
      <c r="L11523" s="213"/>
    </row>
    <row r="11524" spans="12:12" x14ac:dyDescent="0.35">
      <c r="L11524" s="213"/>
    </row>
    <row r="11525" spans="12:12" x14ac:dyDescent="0.35">
      <c r="L11525" s="213"/>
    </row>
    <row r="11526" spans="12:12" x14ac:dyDescent="0.35">
      <c r="L11526" s="213"/>
    </row>
    <row r="11527" spans="12:12" x14ac:dyDescent="0.35">
      <c r="L11527" s="213"/>
    </row>
    <row r="11528" spans="12:12" x14ac:dyDescent="0.35">
      <c r="L11528" s="213"/>
    </row>
    <row r="11529" spans="12:12" x14ac:dyDescent="0.35">
      <c r="L11529" s="213"/>
    </row>
    <row r="11530" spans="12:12" x14ac:dyDescent="0.35">
      <c r="L11530" s="213"/>
    </row>
    <row r="11531" spans="12:12" x14ac:dyDescent="0.35">
      <c r="L11531" s="213"/>
    </row>
    <row r="11532" spans="12:12" x14ac:dyDescent="0.35">
      <c r="L11532" s="213"/>
    </row>
    <row r="11533" spans="12:12" x14ac:dyDescent="0.35">
      <c r="L11533" s="213"/>
    </row>
    <row r="11534" spans="12:12" x14ac:dyDescent="0.35">
      <c r="L11534" s="213"/>
    </row>
    <row r="11535" spans="12:12" x14ac:dyDescent="0.35">
      <c r="L11535" s="213"/>
    </row>
    <row r="11536" spans="12:12" x14ac:dyDescent="0.35">
      <c r="L11536" s="213"/>
    </row>
    <row r="11537" spans="12:12" x14ac:dyDescent="0.35">
      <c r="L11537" s="213"/>
    </row>
    <row r="11538" spans="12:12" x14ac:dyDescent="0.35">
      <c r="L11538" s="213"/>
    </row>
    <row r="11539" spans="12:12" x14ac:dyDescent="0.35">
      <c r="L11539" s="213"/>
    </row>
    <row r="11540" spans="12:12" x14ac:dyDescent="0.35">
      <c r="L11540" s="213"/>
    </row>
    <row r="11541" spans="12:12" x14ac:dyDescent="0.35">
      <c r="L11541" s="213"/>
    </row>
    <row r="11542" spans="12:12" x14ac:dyDescent="0.35">
      <c r="L11542" s="213"/>
    </row>
    <row r="11543" spans="12:12" x14ac:dyDescent="0.35">
      <c r="L11543" s="213"/>
    </row>
    <row r="11544" spans="12:12" x14ac:dyDescent="0.35">
      <c r="L11544" s="213"/>
    </row>
    <row r="11545" spans="12:12" x14ac:dyDescent="0.35">
      <c r="L11545" s="213"/>
    </row>
    <row r="11546" spans="12:12" x14ac:dyDescent="0.35">
      <c r="L11546" s="213"/>
    </row>
    <row r="11547" spans="12:12" x14ac:dyDescent="0.35">
      <c r="L11547" s="213"/>
    </row>
    <row r="11548" spans="12:12" x14ac:dyDescent="0.35">
      <c r="L11548" s="213"/>
    </row>
    <row r="11549" spans="12:12" x14ac:dyDescent="0.35">
      <c r="L11549" s="213"/>
    </row>
    <row r="11550" spans="12:12" x14ac:dyDescent="0.35">
      <c r="L11550" s="213"/>
    </row>
    <row r="11551" spans="12:12" x14ac:dyDescent="0.35">
      <c r="L11551" s="213"/>
    </row>
    <row r="11552" spans="12:12" x14ac:dyDescent="0.35">
      <c r="L11552" s="213"/>
    </row>
    <row r="11553" spans="12:12" x14ac:dyDescent="0.35">
      <c r="L11553" s="213"/>
    </row>
    <row r="11554" spans="12:12" x14ac:dyDescent="0.35">
      <c r="L11554" s="213"/>
    </row>
    <row r="11555" spans="12:12" x14ac:dyDescent="0.35">
      <c r="L11555" s="213"/>
    </row>
    <row r="11556" spans="12:12" x14ac:dyDescent="0.35">
      <c r="L11556" s="213"/>
    </row>
    <row r="11557" spans="12:12" x14ac:dyDescent="0.35">
      <c r="L11557" s="213"/>
    </row>
    <row r="11558" spans="12:12" x14ac:dyDescent="0.35">
      <c r="L11558" s="213"/>
    </row>
    <row r="11559" spans="12:12" x14ac:dyDescent="0.35">
      <c r="L11559" s="213"/>
    </row>
    <row r="11560" spans="12:12" x14ac:dyDescent="0.35">
      <c r="L11560" s="213"/>
    </row>
    <row r="11561" spans="12:12" x14ac:dyDescent="0.35">
      <c r="L11561" s="213"/>
    </row>
    <row r="11562" spans="12:12" x14ac:dyDescent="0.35">
      <c r="L11562" s="213"/>
    </row>
    <row r="11563" spans="12:12" x14ac:dyDescent="0.35">
      <c r="L11563" s="213"/>
    </row>
    <row r="11564" spans="12:12" x14ac:dyDescent="0.35">
      <c r="L11564" s="213"/>
    </row>
    <row r="11565" spans="12:12" x14ac:dyDescent="0.35">
      <c r="L11565" s="213"/>
    </row>
    <row r="11566" spans="12:12" x14ac:dyDescent="0.35">
      <c r="L11566" s="213"/>
    </row>
    <row r="11567" spans="12:12" x14ac:dyDescent="0.35">
      <c r="L11567" s="213"/>
    </row>
    <row r="11568" spans="12:12" x14ac:dyDescent="0.35">
      <c r="L11568" s="213"/>
    </row>
    <row r="11569" spans="12:12" x14ac:dyDescent="0.35">
      <c r="L11569" s="213"/>
    </row>
    <row r="11570" spans="12:12" x14ac:dyDescent="0.35">
      <c r="L11570" s="213"/>
    </row>
    <row r="11571" spans="12:12" x14ac:dyDescent="0.35">
      <c r="L11571" s="213"/>
    </row>
    <row r="11572" spans="12:12" x14ac:dyDescent="0.35">
      <c r="L11572" s="213"/>
    </row>
    <row r="11573" spans="12:12" x14ac:dyDescent="0.35">
      <c r="L11573" s="213"/>
    </row>
    <row r="11574" spans="12:12" x14ac:dyDescent="0.35">
      <c r="L11574" s="213"/>
    </row>
    <row r="11575" spans="12:12" x14ac:dyDescent="0.35">
      <c r="L11575" s="213"/>
    </row>
    <row r="11576" spans="12:12" x14ac:dyDescent="0.35">
      <c r="L11576" s="213"/>
    </row>
    <row r="11577" spans="12:12" x14ac:dyDescent="0.35">
      <c r="L11577" s="213"/>
    </row>
    <row r="11578" spans="12:12" x14ac:dyDescent="0.35">
      <c r="L11578" s="213"/>
    </row>
    <row r="11579" spans="12:12" x14ac:dyDescent="0.35">
      <c r="L11579" s="213"/>
    </row>
    <row r="11580" spans="12:12" x14ac:dyDescent="0.35">
      <c r="L11580" s="213"/>
    </row>
    <row r="11581" spans="12:12" x14ac:dyDescent="0.35">
      <c r="L11581" s="213"/>
    </row>
    <row r="11582" spans="12:12" x14ac:dyDescent="0.35">
      <c r="L11582" s="213"/>
    </row>
    <row r="11583" spans="12:12" x14ac:dyDescent="0.35">
      <c r="L11583" s="213"/>
    </row>
    <row r="11584" spans="12:12" x14ac:dyDescent="0.35">
      <c r="L11584" s="213"/>
    </row>
    <row r="11585" spans="12:12" x14ac:dyDescent="0.35">
      <c r="L11585" s="213"/>
    </row>
    <row r="11586" spans="12:12" x14ac:dyDescent="0.35">
      <c r="L11586" s="213"/>
    </row>
    <row r="11587" spans="12:12" x14ac:dyDescent="0.35">
      <c r="L11587" s="213"/>
    </row>
    <row r="11588" spans="12:12" x14ac:dyDescent="0.35">
      <c r="L11588" s="213"/>
    </row>
    <row r="11589" spans="12:12" x14ac:dyDescent="0.35">
      <c r="L11589" s="213"/>
    </row>
    <row r="11590" spans="12:12" x14ac:dyDescent="0.35">
      <c r="L11590" s="213"/>
    </row>
    <row r="11591" spans="12:12" x14ac:dyDescent="0.35">
      <c r="L11591" s="213"/>
    </row>
    <row r="11592" spans="12:12" x14ac:dyDescent="0.35">
      <c r="L11592" s="213"/>
    </row>
    <row r="11593" spans="12:12" x14ac:dyDescent="0.35">
      <c r="L11593" s="213"/>
    </row>
    <row r="11594" spans="12:12" x14ac:dyDescent="0.35">
      <c r="L11594" s="213"/>
    </row>
    <row r="11595" spans="12:12" x14ac:dyDescent="0.35">
      <c r="L11595" s="213"/>
    </row>
    <row r="11596" spans="12:12" x14ac:dyDescent="0.35">
      <c r="L11596" s="213"/>
    </row>
    <row r="11597" spans="12:12" x14ac:dyDescent="0.35">
      <c r="L11597" s="213"/>
    </row>
    <row r="11598" spans="12:12" x14ac:dyDescent="0.35">
      <c r="L11598" s="213"/>
    </row>
    <row r="11599" spans="12:12" x14ac:dyDescent="0.35">
      <c r="L11599" s="213"/>
    </row>
    <row r="11600" spans="12:12" x14ac:dyDescent="0.35">
      <c r="L11600" s="213"/>
    </row>
    <row r="11601" spans="12:12" x14ac:dyDescent="0.35">
      <c r="L11601" s="213"/>
    </row>
    <row r="11602" spans="12:12" x14ac:dyDescent="0.35">
      <c r="L11602" s="213"/>
    </row>
    <row r="11603" spans="12:12" x14ac:dyDescent="0.35">
      <c r="L11603" s="213"/>
    </row>
    <row r="11604" spans="12:12" x14ac:dyDescent="0.35">
      <c r="L11604" s="213"/>
    </row>
    <row r="11605" spans="12:12" x14ac:dyDescent="0.35">
      <c r="L11605" s="213"/>
    </row>
    <row r="11606" spans="12:12" x14ac:dyDescent="0.35">
      <c r="L11606" s="213"/>
    </row>
    <row r="11607" spans="12:12" x14ac:dyDescent="0.35">
      <c r="L11607" s="213"/>
    </row>
    <row r="11608" spans="12:12" x14ac:dyDescent="0.35">
      <c r="L11608" s="213"/>
    </row>
    <row r="11609" spans="12:12" x14ac:dyDescent="0.35">
      <c r="L11609" s="213"/>
    </row>
    <row r="11610" spans="12:12" x14ac:dyDescent="0.35">
      <c r="L11610" s="213"/>
    </row>
    <row r="11611" spans="12:12" x14ac:dyDescent="0.35">
      <c r="L11611" s="213"/>
    </row>
    <row r="11612" spans="12:12" x14ac:dyDescent="0.35">
      <c r="L11612" s="213"/>
    </row>
    <row r="11613" spans="12:12" x14ac:dyDescent="0.35">
      <c r="L11613" s="213"/>
    </row>
    <row r="11614" spans="12:12" x14ac:dyDescent="0.35">
      <c r="L11614" s="213"/>
    </row>
    <row r="11615" spans="12:12" x14ac:dyDescent="0.35">
      <c r="L11615" s="213"/>
    </row>
    <row r="11616" spans="12:12" x14ac:dyDescent="0.35">
      <c r="L11616" s="213"/>
    </row>
    <row r="11617" spans="12:12" x14ac:dyDescent="0.35">
      <c r="L11617" s="213"/>
    </row>
    <row r="11618" spans="12:12" x14ac:dyDescent="0.35">
      <c r="L11618" s="213"/>
    </row>
    <row r="11619" spans="12:12" x14ac:dyDescent="0.35">
      <c r="L11619" s="213"/>
    </row>
    <row r="11620" spans="12:12" x14ac:dyDescent="0.35">
      <c r="L11620" s="213"/>
    </row>
    <row r="11621" spans="12:12" x14ac:dyDescent="0.35">
      <c r="L11621" s="213"/>
    </row>
    <row r="11622" spans="12:12" x14ac:dyDescent="0.35">
      <c r="L11622" s="213"/>
    </row>
    <row r="11623" spans="12:12" x14ac:dyDescent="0.35">
      <c r="L11623" s="213"/>
    </row>
    <row r="11624" spans="12:12" x14ac:dyDescent="0.35">
      <c r="L11624" s="213"/>
    </row>
    <row r="11625" spans="12:12" x14ac:dyDescent="0.35">
      <c r="L11625" s="213"/>
    </row>
    <row r="11626" spans="12:12" x14ac:dyDescent="0.35">
      <c r="L11626" s="213"/>
    </row>
    <row r="11627" spans="12:12" x14ac:dyDescent="0.35">
      <c r="L11627" s="213"/>
    </row>
    <row r="11628" spans="12:12" x14ac:dyDescent="0.35">
      <c r="L11628" s="213"/>
    </row>
    <row r="11629" spans="12:12" x14ac:dyDescent="0.35">
      <c r="L11629" s="213"/>
    </row>
    <row r="11630" spans="12:12" x14ac:dyDescent="0.35">
      <c r="L11630" s="213"/>
    </row>
    <row r="11631" spans="12:12" x14ac:dyDescent="0.35">
      <c r="L11631" s="213"/>
    </row>
    <row r="11632" spans="12:12" x14ac:dyDescent="0.35">
      <c r="L11632" s="213"/>
    </row>
    <row r="11633" spans="12:12" x14ac:dyDescent="0.35">
      <c r="L11633" s="213"/>
    </row>
    <row r="11634" spans="12:12" x14ac:dyDescent="0.35">
      <c r="L11634" s="213"/>
    </row>
    <row r="11635" spans="12:12" x14ac:dyDescent="0.35">
      <c r="L11635" s="213"/>
    </row>
    <row r="11636" spans="12:12" x14ac:dyDescent="0.35">
      <c r="L11636" s="213"/>
    </row>
    <row r="11637" spans="12:12" x14ac:dyDescent="0.35">
      <c r="L11637" s="213"/>
    </row>
    <row r="11638" spans="12:12" x14ac:dyDescent="0.35">
      <c r="L11638" s="213"/>
    </row>
    <row r="11639" spans="12:12" x14ac:dyDescent="0.35">
      <c r="L11639" s="213"/>
    </row>
    <row r="11640" spans="12:12" x14ac:dyDescent="0.35">
      <c r="L11640" s="213"/>
    </row>
    <row r="11641" spans="12:12" x14ac:dyDescent="0.35">
      <c r="L11641" s="213"/>
    </row>
    <row r="11642" spans="12:12" x14ac:dyDescent="0.35">
      <c r="L11642" s="213"/>
    </row>
    <row r="11643" spans="12:12" x14ac:dyDescent="0.35">
      <c r="L11643" s="213"/>
    </row>
    <row r="11644" spans="12:12" x14ac:dyDescent="0.35">
      <c r="L11644" s="213"/>
    </row>
    <row r="11645" spans="12:12" x14ac:dyDescent="0.35">
      <c r="L11645" s="213"/>
    </row>
    <row r="11646" spans="12:12" x14ac:dyDescent="0.35">
      <c r="L11646" s="213"/>
    </row>
    <row r="11647" spans="12:12" x14ac:dyDescent="0.35">
      <c r="L11647" s="213"/>
    </row>
    <row r="11648" spans="12:12" x14ac:dyDescent="0.35">
      <c r="L11648" s="213"/>
    </row>
    <row r="11649" spans="12:12" x14ac:dyDescent="0.35">
      <c r="L11649" s="213"/>
    </row>
    <row r="11650" spans="12:12" x14ac:dyDescent="0.35">
      <c r="L11650" s="213"/>
    </row>
    <row r="11651" spans="12:12" x14ac:dyDescent="0.35">
      <c r="L11651" s="213"/>
    </row>
    <row r="11652" spans="12:12" x14ac:dyDescent="0.35">
      <c r="L11652" s="213"/>
    </row>
    <row r="11653" spans="12:12" x14ac:dyDescent="0.35">
      <c r="L11653" s="213"/>
    </row>
    <row r="11654" spans="12:12" x14ac:dyDescent="0.35">
      <c r="L11654" s="213"/>
    </row>
    <row r="11655" spans="12:12" x14ac:dyDescent="0.35">
      <c r="L11655" s="213"/>
    </row>
    <row r="11656" spans="12:12" x14ac:dyDescent="0.35">
      <c r="L11656" s="213"/>
    </row>
    <row r="11657" spans="12:12" x14ac:dyDescent="0.35">
      <c r="L11657" s="213"/>
    </row>
    <row r="11658" spans="12:12" x14ac:dyDescent="0.35">
      <c r="L11658" s="213"/>
    </row>
    <row r="11659" spans="12:12" x14ac:dyDescent="0.35">
      <c r="L11659" s="213"/>
    </row>
    <row r="11660" spans="12:12" x14ac:dyDescent="0.35">
      <c r="L11660" s="213"/>
    </row>
    <row r="11661" spans="12:12" x14ac:dyDescent="0.35">
      <c r="L11661" s="213"/>
    </row>
    <row r="11662" spans="12:12" x14ac:dyDescent="0.35">
      <c r="L11662" s="213"/>
    </row>
    <row r="11663" spans="12:12" x14ac:dyDescent="0.35">
      <c r="L11663" s="213"/>
    </row>
    <row r="11664" spans="12:12" x14ac:dyDescent="0.35">
      <c r="L11664" s="213"/>
    </row>
    <row r="11665" spans="12:12" x14ac:dyDescent="0.35">
      <c r="L11665" s="213"/>
    </row>
    <row r="11666" spans="12:12" x14ac:dyDescent="0.35">
      <c r="L11666" s="213"/>
    </row>
    <row r="11667" spans="12:12" x14ac:dyDescent="0.35">
      <c r="L11667" s="213"/>
    </row>
    <row r="11668" spans="12:12" x14ac:dyDescent="0.35">
      <c r="L11668" s="213"/>
    </row>
    <row r="11669" spans="12:12" x14ac:dyDescent="0.35">
      <c r="L11669" s="213"/>
    </row>
    <row r="11670" spans="12:12" x14ac:dyDescent="0.35">
      <c r="L11670" s="213"/>
    </row>
    <row r="11671" spans="12:12" x14ac:dyDescent="0.35">
      <c r="L11671" s="213"/>
    </row>
    <row r="11672" spans="12:12" x14ac:dyDescent="0.35">
      <c r="L11672" s="213"/>
    </row>
    <row r="11673" spans="12:12" x14ac:dyDescent="0.35">
      <c r="L11673" s="213"/>
    </row>
    <row r="11674" spans="12:12" x14ac:dyDescent="0.35">
      <c r="L11674" s="213"/>
    </row>
    <row r="11675" spans="12:12" x14ac:dyDescent="0.35">
      <c r="L11675" s="213"/>
    </row>
    <row r="11676" spans="12:12" x14ac:dyDescent="0.35">
      <c r="L11676" s="213"/>
    </row>
    <row r="11677" spans="12:12" x14ac:dyDescent="0.35">
      <c r="L11677" s="213"/>
    </row>
    <row r="11678" spans="12:12" x14ac:dyDescent="0.35">
      <c r="L11678" s="213"/>
    </row>
    <row r="11679" spans="12:12" x14ac:dyDescent="0.35">
      <c r="L11679" s="213"/>
    </row>
    <row r="11680" spans="12:12" x14ac:dyDescent="0.35">
      <c r="L11680" s="213"/>
    </row>
    <row r="11681" spans="12:12" x14ac:dyDescent="0.35">
      <c r="L11681" s="213"/>
    </row>
    <row r="11682" spans="12:12" x14ac:dyDescent="0.35">
      <c r="L11682" s="213"/>
    </row>
    <row r="11683" spans="12:12" x14ac:dyDescent="0.35">
      <c r="L11683" s="213"/>
    </row>
    <row r="11684" spans="12:12" x14ac:dyDescent="0.35">
      <c r="L11684" s="213"/>
    </row>
    <row r="11685" spans="12:12" x14ac:dyDescent="0.35">
      <c r="L11685" s="213"/>
    </row>
    <row r="11686" spans="12:12" x14ac:dyDescent="0.35">
      <c r="L11686" s="213"/>
    </row>
    <row r="11687" spans="12:12" x14ac:dyDescent="0.35">
      <c r="L11687" s="213"/>
    </row>
    <row r="11688" spans="12:12" x14ac:dyDescent="0.35">
      <c r="L11688" s="213"/>
    </row>
    <row r="11689" spans="12:12" x14ac:dyDescent="0.35">
      <c r="L11689" s="213"/>
    </row>
    <row r="11690" spans="12:12" x14ac:dyDescent="0.35">
      <c r="L11690" s="213"/>
    </row>
    <row r="11691" spans="12:12" x14ac:dyDescent="0.35">
      <c r="L11691" s="213"/>
    </row>
    <row r="11692" spans="12:12" x14ac:dyDescent="0.35">
      <c r="L11692" s="213"/>
    </row>
    <row r="11693" spans="12:12" x14ac:dyDescent="0.35">
      <c r="L11693" s="213"/>
    </row>
    <row r="11694" spans="12:12" x14ac:dyDescent="0.35">
      <c r="L11694" s="213"/>
    </row>
    <row r="11695" spans="12:12" x14ac:dyDescent="0.35">
      <c r="L11695" s="213"/>
    </row>
    <row r="11696" spans="12:12" x14ac:dyDescent="0.35">
      <c r="L11696" s="213"/>
    </row>
    <row r="11697" spans="12:12" x14ac:dyDescent="0.35">
      <c r="L11697" s="213"/>
    </row>
    <row r="11698" spans="12:12" x14ac:dyDescent="0.35">
      <c r="L11698" s="213"/>
    </row>
    <row r="11699" spans="12:12" x14ac:dyDescent="0.35">
      <c r="L11699" s="213"/>
    </row>
    <row r="11700" spans="12:12" x14ac:dyDescent="0.35">
      <c r="L11700" s="213"/>
    </row>
    <row r="11701" spans="12:12" x14ac:dyDescent="0.35">
      <c r="L11701" s="213"/>
    </row>
    <row r="11702" spans="12:12" x14ac:dyDescent="0.35">
      <c r="L11702" s="213"/>
    </row>
    <row r="11703" spans="12:12" x14ac:dyDescent="0.35">
      <c r="L11703" s="213"/>
    </row>
    <row r="11704" spans="12:12" x14ac:dyDescent="0.35">
      <c r="L11704" s="213"/>
    </row>
    <row r="11705" spans="12:12" x14ac:dyDescent="0.35">
      <c r="L11705" s="213"/>
    </row>
    <row r="11706" spans="12:12" x14ac:dyDescent="0.35">
      <c r="L11706" s="213"/>
    </row>
    <row r="11707" spans="12:12" x14ac:dyDescent="0.35">
      <c r="L11707" s="213"/>
    </row>
    <row r="11708" spans="12:12" x14ac:dyDescent="0.35">
      <c r="L11708" s="213"/>
    </row>
    <row r="11709" spans="12:12" x14ac:dyDescent="0.35">
      <c r="L11709" s="213"/>
    </row>
    <row r="11710" spans="12:12" x14ac:dyDescent="0.35">
      <c r="L11710" s="213"/>
    </row>
    <row r="11711" spans="12:12" x14ac:dyDescent="0.35">
      <c r="L11711" s="213"/>
    </row>
    <row r="11712" spans="12:12" x14ac:dyDescent="0.35">
      <c r="L11712" s="213"/>
    </row>
    <row r="11713" spans="12:12" x14ac:dyDescent="0.35">
      <c r="L11713" s="213"/>
    </row>
    <row r="11714" spans="12:12" x14ac:dyDescent="0.35">
      <c r="L11714" s="213"/>
    </row>
    <row r="11715" spans="12:12" x14ac:dyDescent="0.35">
      <c r="L11715" s="213"/>
    </row>
    <row r="11716" spans="12:12" x14ac:dyDescent="0.35">
      <c r="L11716" s="213"/>
    </row>
    <row r="11717" spans="12:12" x14ac:dyDescent="0.35">
      <c r="L11717" s="213"/>
    </row>
    <row r="11718" spans="12:12" x14ac:dyDescent="0.35">
      <c r="L11718" s="213"/>
    </row>
    <row r="11719" spans="12:12" x14ac:dyDescent="0.35">
      <c r="L11719" s="213"/>
    </row>
    <row r="11720" spans="12:12" x14ac:dyDescent="0.35">
      <c r="L11720" s="213"/>
    </row>
    <row r="11721" spans="12:12" x14ac:dyDescent="0.35">
      <c r="L11721" s="213"/>
    </row>
    <row r="11722" spans="12:12" x14ac:dyDescent="0.35">
      <c r="L11722" s="213"/>
    </row>
    <row r="11723" spans="12:12" x14ac:dyDescent="0.35">
      <c r="L11723" s="213"/>
    </row>
    <row r="11724" spans="12:12" x14ac:dyDescent="0.35">
      <c r="L11724" s="213"/>
    </row>
    <row r="11725" spans="12:12" x14ac:dyDescent="0.35">
      <c r="L11725" s="213"/>
    </row>
    <row r="11726" spans="12:12" x14ac:dyDescent="0.35">
      <c r="L11726" s="213"/>
    </row>
    <row r="11727" spans="12:12" x14ac:dyDescent="0.35">
      <c r="L11727" s="213"/>
    </row>
    <row r="11728" spans="12:12" x14ac:dyDescent="0.35">
      <c r="L11728" s="213"/>
    </row>
    <row r="11729" spans="12:12" x14ac:dyDescent="0.35">
      <c r="L11729" s="213"/>
    </row>
    <row r="11730" spans="12:12" x14ac:dyDescent="0.35">
      <c r="L11730" s="213"/>
    </row>
    <row r="11731" spans="12:12" x14ac:dyDescent="0.35">
      <c r="L11731" s="213"/>
    </row>
    <row r="11732" spans="12:12" x14ac:dyDescent="0.35">
      <c r="L11732" s="213"/>
    </row>
    <row r="11733" spans="12:12" x14ac:dyDescent="0.35">
      <c r="L11733" s="213"/>
    </row>
    <row r="11734" spans="12:12" x14ac:dyDescent="0.35">
      <c r="L11734" s="213"/>
    </row>
    <row r="11735" spans="12:12" x14ac:dyDescent="0.35">
      <c r="L11735" s="213"/>
    </row>
    <row r="11736" spans="12:12" x14ac:dyDescent="0.35">
      <c r="L11736" s="213"/>
    </row>
    <row r="11737" spans="12:12" x14ac:dyDescent="0.35">
      <c r="L11737" s="213"/>
    </row>
    <row r="11738" spans="12:12" x14ac:dyDescent="0.35">
      <c r="L11738" s="213"/>
    </row>
    <row r="11739" spans="12:12" x14ac:dyDescent="0.35">
      <c r="L11739" s="213"/>
    </row>
    <row r="11740" spans="12:12" x14ac:dyDescent="0.35">
      <c r="L11740" s="213"/>
    </row>
    <row r="11741" spans="12:12" x14ac:dyDescent="0.35">
      <c r="L11741" s="213"/>
    </row>
    <row r="11742" spans="12:12" x14ac:dyDescent="0.35">
      <c r="L11742" s="213"/>
    </row>
    <row r="11743" spans="12:12" x14ac:dyDescent="0.35">
      <c r="L11743" s="213"/>
    </row>
    <row r="11744" spans="12:12" x14ac:dyDescent="0.35">
      <c r="L11744" s="213"/>
    </row>
    <row r="11745" spans="12:12" x14ac:dyDescent="0.35">
      <c r="L11745" s="213"/>
    </row>
    <row r="11746" spans="12:12" x14ac:dyDescent="0.35">
      <c r="L11746" s="213"/>
    </row>
    <row r="11747" spans="12:12" x14ac:dyDescent="0.35">
      <c r="L11747" s="213"/>
    </row>
    <row r="11748" spans="12:12" x14ac:dyDescent="0.35">
      <c r="L11748" s="213"/>
    </row>
    <row r="11749" spans="12:12" x14ac:dyDescent="0.35">
      <c r="L11749" s="213"/>
    </row>
    <row r="11750" spans="12:12" x14ac:dyDescent="0.35">
      <c r="L11750" s="213"/>
    </row>
    <row r="11751" spans="12:12" x14ac:dyDescent="0.35">
      <c r="L11751" s="213"/>
    </row>
    <row r="11752" spans="12:12" x14ac:dyDescent="0.35">
      <c r="L11752" s="213"/>
    </row>
    <row r="11753" spans="12:12" x14ac:dyDescent="0.35">
      <c r="L11753" s="213"/>
    </row>
    <row r="11754" spans="12:12" x14ac:dyDescent="0.35">
      <c r="L11754" s="213"/>
    </row>
    <row r="11755" spans="12:12" x14ac:dyDescent="0.35">
      <c r="L11755" s="213"/>
    </row>
    <row r="11756" spans="12:12" x14ac:dyDescent="0.35">
      <c r="L11756" s="213"/>
    </row>
    <row r="11757" spans="12:12" x14ac:dyDescent="0.35">
      <c r="L11757" s="213"/>
    </row>
    <row r="11758" spans="12:12" x14ac:dyDescent="0.35">
      <c r="L11758" s="213"/>
    </row>
    <row r="11759" spans="12:12" x14ac:dyDescent="0.35">
      <c r="L11759" s="213"/>
    </row>
    <row r="11760" spans="12:12" x14ac:dyDescent="0.35">
      <c r="L11760" s="213"/>
    </row>
    <row r="11761" spans="12:12" x14ac:dyDescent="0.35">
      <c r="L11761" s="213"/>
    </row>
    <row r="11762" spans="12:12" x14ac:dyDescent="0.35">
      <c r="L11762" s="213"/>
    </row>
    <row r="11763" spans="12:12" x14ac:dyDescent="0.35">
      <c r="L11763" s="213"/>
    </row>
    <row r="11764" spans="12:12" x14ac:dyDescent="0.35">
      <c r="L11764" s="213"/>
    </row>
    <row r="11765" spans="12:12" x14ac:dyDescent="0.35">
      <c r="L11765" s="213"/>
    </row>
    <row r="11766" spans="12:12" x14ac:dyDescent="0.35">
      <c r="L11766" s="213"/>
    </row>
    <row r="11767" spans="12:12" x14ac:dyDescent="0.35">
      <c r="L11767" s="213"/>
    </row>
    <row r="11768" spans="12:12" x14ac:dyDescent="0.35">
      <c r="L11768" s="213"/>
    </row>
    <row r="11769" spans="12:12" x14ac:dyDescent="0.35">
      <c r="L11769" s="213"/>
    </row>
    <row r="11770" spans="12:12" x14ac:dyDescent="0.35">
      <c r="L11770" s="213"/>
    </row>
    <row r="11771" spans="12:12" x14ac:dyDescent="0.35">
      <c r="L11771" s="213"/>
    </row>
    <row r="11772" spans="12:12" x14ac:dyDescent="0.35">
      <c r="L11772" s="213"/>
    </row>
    <row r="11773" spans="12:12" x14ac:dyDescent="0.35">
      <c r="L11773" s="213"/>
    </row>
    <row r="11774" spans="12:12" x14ac:dyDescent="0.35">
      <c r="L11774" s="213"/>
    </row>
    <row r="11775" spans="12:12" x14ac:dyDescent="0.35">
      <c r="L11775" s="213"/>
    </row>
    <row r="11776" spans="12:12" x14ac:dyDescent="0.35">
      <c r="L11776" s="213"/>
    </row>
    <row r="11777" spans="12:12" x14ac:dyDescent="0.35">
      <c r="L11777" s="213"/>
    </row>
    <row r="11778" spans="12:12" x14ac:dyDescent="0.35">
      <c r="L11778" s="213"/>
    </row>
    <row r="11779" spans="12:12" x14ac:dyDescent="0.35">
      <c r="L11779" s="213"/>
    </row>
    <row r="11780" spans="12:12" x14ac:dyDescent="0.35">
      <c r="L11780" s="213"/>
    </row>
    <row r="11781" spans="12:12" x14ac:dyDescent="0.35">
      <c r="L11781" s="213"/>
    </row>
    <row r="11782" spans="12:12" x14ac:dyDescent="0.35">
      <c r="L11782" s="213"/>
    </row>
    <row r="11783" spans="12:12" x14ac:dyDescent="0.35">
      <c r="L11783" s="213"/>
    </row>
    <row r="11784" spans="12:12" x14ac:dyDescent="0.35">
      <c r="L11784" s="213"/>
    </row>
    <row r="11785" spans="12:12" x14ac:dyDescent="0.35">
      <c r="L11785" s="213"/>
    </row>
    <row r="11786" spans="12:12" x14ac:dyDescent="0.35">
      <c r="L11786" s="213"/>
    </row>
    <row r="11787" spans="12:12" x14ac:dyDescent="0.35">
      <c r="L11787" s="213"/>
    </row>
    <row r="11788" spans="12:12" x14ac:dyDescent="0.35">
      <c r="L11788" s="213"/>
    </row>
    <row r="11789" spans="12:12" x14ac:dyDescent="0.35">
      <c r="L11789" s="213"/>
    </row>
    <row r="11790" spans="12:12" x14ac:dyDescent="0.35">
      <c r="L11790" s="213"/>
    </row>
    <row r="11791" spans="12:12" x14ac:dyDescent="0.35">
      <c r="L11791" s="213"/>
    </row>
    <row r="11792" spans="12:12" x14ac:dyDescent="0.35">
      <c r="L11792" s="213"/>
    </row>
    <row r="11793" spans="12:12" x14ac:dyDescent="0.35">
      <c r="L11793" s="213"/>
    </row>
    <row r="11794" spans="12:12" x14ac:dyDescent="0.35">
      <c r="L11794" s="213"/>
    </row>
    <row r="11795" spans="12:12" x14ac:dyDescent="0.35">
      <c r="L11795" s="213"/>
    </row>
    <row r="11796" spans="12:12" x14ac:dyDescent="0.35">
      <c r="L11796" s="213"/>
    </row>
    <row r="11797" spans="12:12" x14ac:dyDescent="0.35">
      <c r="L11797" s="213"/>
    </row>
    <row r="11798" spans="12:12" x14ac:dyDescent="0.35">
      <c r="L11798" s="213"/>
    </row>
    <row r="11799" spans="12:12" x14ac:dyDescent="0.35">
      <c r="L11799" s="213"/>
    </row>
    <row r="11800" spans="12:12" x14ac:dyDescent="0.35">
      <c r="L11800" s="213"/>
    </row>
    <row r="11801" spans="12:12" x14ac:dyDescent="0.35">
      <c r="L11801" s="213"/>
    </row>
    <row r="11802" spans="12:12" x14ac:dyDescent="0.35">
      <c r="L11802" s="213"/>
    </row>
    <row r="11803" spans="12:12" x14ac:dyDescent="0.35">
      <c r="L11803" s="213"/>
    </row>
    <row r="11804" spans="12:12" x14ac:dyDescent="0.35">
      <c r="L11804" s="213"/>
    </row>
    <row r="11805" spans="12:12" x14ac:dyDescent="0.35">
      <c r="L11805" s="213"/>
    </row>
    <row r="11806" spans="12:12" x14ac:dyDescent="0.35">
      <c r="L11806" s="213"/>
    </row>
    <row r="11807" spans="12:12" x14ac:dyDescent="0.35">
      <c r="L11807" s="213"/>
    </row>
    <row r="11808" spans="12:12" x14ac:dyDescent="0.35">
      <c r="L11808" s="213"/>
    </row>
    <row r="11809" spans="12:12" x14ac:dyDescent="0.35">
      <c r="L11809" s="213"/>
    </row>
    <row r="11810" spans="12:12" x14ac:dyDescent="0.35">
      <c r="L11810" s="213"/>
    </row>
    <row r="11811" spans="12:12" x14ac:dyDescent="0.35">
      <c r="L11811" s="213"/>
    </row>
    <row r="11812" spans="12:12" x14ac:dyDescent="0.35">
      <c r="L11812" s="213"/>
    </row>
    <row r="11813" spans="12:12" x14ac:dyDescent="0.35">
      <c r="L11813" s="213"/>
    </row>
    <row r="11814" spans="12:12" x14ac:dyDescent="0.35">
      <c r="L11814" s="213"/>
    </row>
    <row r="11815" spans="12:12" x14ac:dyDescent="0.35">
      <c r="L11815" s="213"/>
    </row>
    <row r="11816" spans="12:12" x14ac:dyDescent="0.35">
      <c r="L11816" s="213"/>
    </row>
    <row r="11817" spans="12:12" x14ac:dyDescent="0.35">
      <c r="L11817" s="213"/>
    </row>
    <row r="11818" spans="12:12" x14ac:dyDescent="0.35">
      <c r="L11818" s="213"/>
    </row>
    <row r="11819" spans="12:12" x14ac:dyDescent="0.35">
      <c r="L11819" s="213"/>
    </row>
    <row r="11820" spans="12:12" x14ac:dyDescent="0.35">
      <c r="L11820" s="213"/>
    </row>
    <row r="11821" spans="12:12" x14ac:dyDescent="0.35">
      <c r="L11821" s="213"/>
    </row>
    <row r="11822" spans="12:12" x14ac:dyDescent="0.35">
      <c r="L11822" s="213"/>
    </row>
    <row r="11823" spans="12:12" x14ac:dyDescent="0.35">
      <c r="L11823" s="213"/>
    </row>
    <row r="11824" spans="12:12" x14ac:dyDescent="0.35">
      <c r="L11824" s="213"/>
    </row>
    <row r="11825" spans="12:12" x14ac:dyDescent="0.35">
      <c r="L11825" s="213"/>
    </row>
    <row r="11826" spans="12:12" x14ac:dyDescent="0.35">
      <c r="L11826" s="213"/>
    </row>
    <row r="11827" spans="12:12" x14ac:dyDescent="0.35">
      <c r="L11827" s="213"/>
    </row>
    <row r="11828" spans="12:12" x14ac:dyDescent="0.35">
      <c r="L11828" s="213"/>
    </row>
    <row r="11829" spans="12:12" x14ac:dyDescent="0.35">
      <c r="L11829" s="213"/>
    </row>
    <row r="11830" spans="12:12" x14ac:dyDescent="0.35">
      <c r="L11830" s="213"/>
    </row>
    <row r="11831" spans="12:12" x14ac:dyDescent="0.35">
      <c r="L11831" s="213"/>
    </row>
    <row r="11832" spans="12:12" x14ac:dyDescent="0.35">
      <c r="L11832" s="213"/>
    </row>
    <row r="11833" spans="12:12" x14ac:dyDescent="0.35">
      <c r="L11833" s="213"/>
    </row>
    <row r="11834" spans="12:12" x14ac:dyDescent="0.35">
      <c r="L11834" s="213"/>
    </row>
    <row r="11835" spans="12:12" x14ac:dyDescent="0.35">
      <c r="L11835" s="213"/>
    </row>
    <row r="11836" spans="12:12" x14ac:dyDescent="0.35">
      <c r="L11836" s="213"/>
    </row>
    <row r="11837" spans="12:12" x14ac:dyDescent="0.35">
      <c r="L11837" s="213"/>
    </row>
    <row r="11838" spans="12:12" x14ac:dyDescent="0.35">
      <c r="L11838" s="213"/>
    </row>
    <row r="11839" spans="12:12" x14ac:dyDescent="0.35">
      <c r="L11839" s="213"/>
    </row>
    <row r="11840" spans="12:12" x14ac:dyDescent="0.35">
      <c r="L11840" s="213"/>
    </row>
    <row r="11841" spans="12:12" x14ac:dyDescent="0.35">
      <c r="L11841" s="213"/>
    </row>
    <row r="11842" spans="12:12" x14ac:dyDescent="0.35">
      <c r="L11842" s="213"/>
    </row>
    <row r="11843" spans="12:12" x14ac:dyDescent="0.35">
      <c r="L11843" s="213"/>
    </row>
    <row r="11844" spans="12:12" x14ac:dyDescent="0.35">
      <c r="L11844" s="213"/>
    </row>
    <row r="11845" spans="12:12" x14ac:dyDescent="0.35">
      <c r="L11845" s="213"/>
    </row>
    <row r="11846" spans="12:12" x14ac:dyDescent="0.35">
      <c r="L11846" s="213"/>
    </row>
    <row r="11847" spans="12:12" x14ac:dyDescent="0.35">
      <c r="L11847" s="213"/>
    </row>
    <row r="11848" spans="12:12" x14ac:dyDescent="0.35">
      <c r="L11848" s="213"/>
    </row>
    <row r="11849" spans="12:12" x14ac:dyDescent="0.35">
      <c r="L11849" s="213"/>
    </row>
    <row r="11850" spans="12:12" x14ac:dyDescent="0.35">
      <c r="L11850" s="213"/>
    </row>
    <row r="11851" spans="12:12" x14ac:dyDescent="0.35">
      <c r="L11851" s="213"/>
    </row>
    <row r="11852" spans="12:12" x14ac:dyDescent="0.35">
      <c r="L11852" s="213"/>
    </row>
    <row r="11853" spans="12:12" x14ac:dyDescent="0.35">
      <c r="L11853" s="213"/>
    </row>
    <row r="11854" spans="12:12" x14ac:dyDescent="0.35">
      <c r="L11854" s="213"/>
    </row>
    <row r="11855" spans="12:12" x14ac:dyDescent="0.35">
      <c r="L11855" s="213"/>
    </row>
    <row r="11856" spans="12:12" x14ac:dyDescent="0.35">
      <c r="L11856" s="213"/>
    </row>
    <row r="11857" spans="12:12" x14ac:dyDescent="0.35">
      <c r="L11857" s="213"/>
    </row>
    <row r="11858" spans="12:12" x14ac:dyDescent="0.35">
      <c r="L11858" s="213"/>
    </row>
    <row r="11859" spans="12:12" x14ac:dyDescent="0.35">
      <c r="L11859" s="213"/>
    </row>
    <row r="11860" spans="12:12" x14ac:dyDescent="0.35">
      <c r="L11860" s="213"/>
    </row>
    <row r="11861" spans="12:12" x14ac:dyDescent="0.35">
      <c r="L11861" s="213"/>
    </row>
    <row r="11862" spans="12:12" x14ac:dyDescent="0.35">
      <c r="L11862" s="213"/>
    </row>
    <row r="11863" spans="12:12" x14ac:dyDescent="0.35">
      <c r="L11863" s="213"/>
    </row>
    <row r="11864" spans="12:12" x14ac:dyDescent="0.35">
      <c r="L11864" s="213"/>
    </row>
    <row r="11865" spans="12:12" x14ac:dyDescent="0.35">
      <c r="L11865" s="213"/>
    </row>
    <row r="11866" spans="12:12" x14ac:dyDescent="0.35">
      <c r="L11866" s="213"/>
    </row>
    <row r="11867" spans="12:12" x14ac:dyDescent="0.35">
      <c r="L11867" s="213"/>
    </row>
    <row r="11868" spans="12:12" x14ac:dyDescent="0.35">
      <c r="L11868" s="213"/>
    </row>
    <row r="11869" spans="12:12" x14ac:dyDescent="0.35">
      <c r="L11869" s="213"/>
    </row>
    <row r="11870" spans="12:12" x14ac:dyDescent="0.35">
      <c r="L11870" s="213"/>
    </row>
    <row r="11871" spans="12:12" x14ac:dyDescent="0.35">
      <c r="L11871" s="213"/>
    </row>
    <row r="11872" spans="12:12" x14ac:dyDescent="0.35">
      <c r="L11872" s="213"/>
    </row>
    <row r="11873" spans="12:12" x14ac:dyDescent="0.35">
      <c r="L11873" s="213"/>
    </row>
    <row r="11874" spans="12:12" x14ac:dyDescent="0.35">
      <c r="L11874" s="213"/>
    </row>
    <row r="11875" spans="12:12" x14ac:dyDescent="0.35">
      <c r="L11875" s="213"/>
    </row>
    <row r="11876" spans="12:12" x14ac:dyDescent="0.35">
      <c r="L11876" s="213"/>
    </row>
    <row r="11877" spans="12:12" x14ac:dyDescent="0.35">
      <c r="L11877" s="213"/>
    </row>
    <row r="11878" spans="12:12" x14ac:dyDescent="0.35">
      <c r="L11878" s="213"/>
    </row>
    <row r="11879" spans="12:12" x14ac:dyDescent="0.35">
      <c r="L11879" s="213"/>
    </row>
    <row r="11880" spans="12:12" x14ac:dyDescent="0.35">
      <c r="L11880" s="213"/>
    </row>
    <row r="11881" spans="12:12" x14ac:dyDescent="0.35">
      <c r="L11881" s="213"/>
    </row>
    <row r="11882" spans="12:12" x14ac:dyDescent="0.35">
      <c r="L11882" s="213"/>
    </row>
    <row r="11883" spans="12:12" x14ac:dyDescent="0.35">
      <c r="L11883" s="213"/>
    </row>
    <row r="11884" spans="12:12" x14ac:dyDescent="0.35">
      <c r="L11884" s="213"/>
    </row>
    <row r="11885" spans="12:12" x14ac:dyDescent="0.35">
      <c r="L11885" s="213"/>
    </row>
    <row r="11886" spans="12:12" x14ac:dyDescent="0.35">
      <c r="L11886" s="213"/>
    </row>
    <row r="11887" spans="12:12" x14ac:dyDescent="0.35">
      <c r="L11887" s="213"/>
    </row>
    <row r="11888" spans="12:12" x14ac:dyDescent="0.35">
      <c r="L11888" s="213"/>
    </row>
    <row r="11889" spans="12:12" x14ac:dyDescent="0.35">
      <c r="L11889" s="213"/>
    </row>
    <row r="11890" spans="12:12" x14ac:dyDescent="0.35">
      <c r="L11890" s="213"/>
    </row>
    <row r="11891" spans="12:12" x14ac:dyDescent="0.35">
      <c r="L11891" s="213"/>
    </row>
    <row r="11892" spans="12:12" x14ac:dyDescent="0.35">
      <c r="L11892" s="213"/>
    </row>
    <row r="11893" spans="12:12" x14ac:dyDescent="0.35">
      <c r="L11893" s="213"/>
    </row>
    <row r="11894" spans="12:12" x14ac:dyDescent="0.35">
      <c r="L11894" s="213"/>
    </row>
    <row r="11895" spans="12:12" x14ac:dyDescent="0.35">
      <c r="L11895" s="213"/>
    </row>
    <row r="11896" spans="12:12" x14ac:dyDescent="0.35">
      <c r="L11896" s="213"/>
    </row>
    <row r="11897" spans="12:12" x14ac:dyDescent="0.35">
      <c r="L11897" s="213"/>
    </row>
    <row r="11898" spans="12:12" x14ac:dyDescent="0.35">
      <c r="L11898" s="213"/>
    </row>
    <row r="11899" spans="12:12" x14ac:dyDescent="0.35">
      <c r="L11899" s="213"/>
    </row>
    <row r="11900" spans="12:12" x14ac:dyDescent="0.35">
      <c r="L11900" s="213"/>
    </row>
    <row r="11901" spans="12:12" x14ac:dyDescent="0.35">
      <c r="L11901" s="213"/>
    </row>
    <row r="11902" spans="12:12" x14ac:dyDescent="0.35">
      <c r="L11902" s="213"/>
    </row>
    <row r="11903" spans="12:12" x14ac:dyDescent="0.35">
      <c r="L11903" s="213"/>
    </row>
    <row r="11904" spans="12:12" x14ac:dyDescent="0.35">
      <c r="L11904" s="213"/>
    </row>
    <row r="11905" spans="12:12" x14ac:dyDescent="0.35">
      <c r="L11905" s="213"/>
    </row>
    <row r="11906" spans="12:12" x14ac:dyDescent="0.35">
      <c r="L11906" s="213"/>
    </row>
    <row r="11907" spans="12:12" x14ac:dyDescent="0.35">
      <c r="L11907" s="213"/>
    </row>
    <row r="11908" spans="12:12" x14ac:dyDescent="0.35">
      <c r="L11908" s="213"/>
    </row>
    <row r="11909" spans="12:12" x14ac:dyDescent="0.35">
      <c r="L11909" s="213"/>
    </row>
    <row r="11910" spans="12:12" x14ac:dyDescent="0.35">
      <c r="L11910" s="213"/>
    </row>
    <row r="11911" spans="12:12" x14ac:dyDescent="0.35">
      <c r="L11911" s="213"/>
    </row>
    <row r="11912" spans="12:12" x14ac:dyDescent="0.35">
      <c r="L11912" s="213"/>
    </row>
    <row r="11913" spans="12:12" x14ac:dyDescent="0.35">
      <c r="L11913" s="213"/>
    </row>
    <row r="11914" spans="12:12" x14ac:dyDescent="0.35">
      <c r="L11914" s="213"/>
    </row>
    <row r="11915" spans="12:12" x14ac:dyDescent="0.35">
      <c r="L11915" s="213"/>
    </row>
    <row r="11916" spans="12:12" x14ac:dyDescent="0.35">
      <c r="L11916" s="213"/>
    </row>
    <row r="11917" spans="12:12" x14ac:dyDescent="0.35">
      <c r="L11917" s="213"/>
    </row>
    <row r="11918" spans="12:12" x14ac:dyDescent="0.35">
      <c r="L11918" s="213"/>
    </row>
    <row r="11919" spans="12:12" x14ac:dyDescent="0.35">
      <c r="L11919" s="213"/>
    </row>
    <row r="11920" spans="12:12" x14ac:dyDescent="0.35">
      <c r="L11920" s="213"/>
    </row>
    <row r="11921" spans="12:12" x14ac:dyDescent="0.35">
      <c r="L11921" s="213"/>
    </row>
    <row r="11922" spans="12:12" x14ac:dyDescent="0.35">
      <c r="L11922" s="213"/>
    </row>
    <row r="11923" spans="12:12" x14ac:dyDescent="0.35">
      <c r="L11923" s="213"/>
    </row>
    <row r="11924" spans="12:12" x14ac:dyDescent="0.35">
      <c r="L11924" s="213"/>
    </row>
    <row r="11925" spans="12:12" x14ac:dyDescent="0.35">
      <c r="L11925" s="213"/>
    </row>
    <row r="11926" spans="12:12" x14ac:dyDescent="0.35">
      <c r="L11926" s="213"/>
    </row>
    <row r="11927" spans="12:12" x14ac:dyDescent="0.35">
      <c r="L11927" s="213"/>
    </row>
    <row r="11928" spans="12:12" x14ac:dyDescent="0.35">
      <c r="L11928" s="213"/>
    </row>
    <row r="11929" spans="12:12" x14ac:dyDescent="0.35">
      <c r="L11929" s="213"/>
    </row>
    <row r="11930" spans="12:12" x14ac:dyDescent="0.35">
      <c r="L11930" s="213"/>
    </row>
    <row r="11931" spans="12:12" x14ac:dyDescent="0.35">
      <c r="L11931" s="213"/>
    </row>
    <row r="11932" spans="12:12" x14ac:dyDescent="0.35">
      <c r="L11932" s="213"/>
    </row>
    <row r="11933" spans="12:12" x14ac:dyDescent="0.35">
      <c r="L11933" s="213"/>
    </row>
    <row r="11934" spans="12:12" x14ac:dyDescent="0.35">
      <c r="L11934" s="213"/>
    </row>
    <row r="11935" spans="12:12" x14ac:dyDescent="0.35">
      <c r="L11935" s="213"/>
    </row>
    <row r="11936" spans="12:12" x14ac:dyDescent="0.35">
      <c r="L11936" s="213"/>
    </row>
    <row r="11937" spans="12:12" x14ac:dyDescent="0.35">
      <c r="L11937" s="213"/>
    </row>
    <row r="11938" spans="12:12" x14ac:dyDescent="0.35">
      <c r="L11938" s="213"/>
    </row>
    <row r="11939" spans="12:12" x14ac:dyDescent="0.35">
      <c r="L11939" s="213"/>
    </row>
    <row r="11940" spans="12:12" x14ac:dyDescent="0.35">
      <c r="L11940" s="213"/>
    </row>
    <row r="11941" spans="12:12" x14ac:dyDescent="0.35">
      <c r="L11941" s="213"/>
    </row>
    <row r="11942" spans="12:12" x14ac:dyDescent="0.35">
      <c r="L11942" s="213"/>
    </row>
    <row r="11943" spans="12:12" x14ac:dyDescent="0.35">
      <c r="L11943" s="213"/>
    </row>
    <row r="11944" spans="12:12" x14ac:dyDescent="0.35">
      <c r="L11944" s="213"/>
    </row>
    <row r="11945" spans="12:12" x14ac:dyDescent="0.35">
      <c r="L11945" s="213"/>
    </row>
    <row r="11946" spans="12:12" x14ac:dyDescent="0.35">
      <c r="L11946" s="213"/>
    </row>
    <row r="11947" spans="12:12" x14ac:dyDescent="0.35">
      <c r="L11947" s="213"/>
    </row>
    <row r="11948" spans="12:12" x14ac:dyDescent="0.35">
      <c r="L11948" s="213"/>
    </row>
    <row r="11949" spans="12:12" x14ac:dyDescent="0.35">
      <c r="L11949" s="213"/>
    </row>
    <row r="11950" spans="12:12" x14ac:dyDescent="0.35">
      <c r="L11950" s="213"/>
    </row>
    <row r="11951" spans="12:12" x14ac:dyDescent="0.35">
      <c r="L11951" s="213"/>
    </row>
    <row r="11952" spans="12:12" x14ac:dyDescent="0.35">
      <c r="L11952" s="213"/>
    </row>
    <row r="11953" spans="12:12" x14ac:dyDescent="0.35">
      <c r="L11953" s="213"/>
    </row>
    <row r="11954" spans="12:12" x14ac:dyDescent="0.35">
      <c r="L11954" s="213"/>
    </row>
    <row r="11955" spans="12:12" x14ac:dyDescent="0.35">
      <c r="L11955" s="213"/>
    </row>
    <row r="11956" spans="12:12" x14ac:dyDescent="0.35">
      <c r="L11956" s="213"/>
    </row>
    <row r="11957" spans="12:12" x14ac:dyDescent="0.35">
      <c r="L11957" s="213"/>
    </row>
    <row r="11958" spans="12:12" x14ac:dyDescent="0.35">
      <c r="L11958" s="213"/>
    </row>
    <row r="11959" spans="12:12" x14ac:dyDescent="0.35">
      <c r="L11959" s="213"/>
    </row>
    <row r="11960" spans="12:12" x14ac:dyDescent="0.35">
      <c r="L11960" s="213"/>
    </row>
    <row r="11961" spans="12:12" x14ac:dyDescent="0.35">
      <c r="L11961" s="213"/>
    </row>
    <row r="11962" spans="12:12" x14ac:dyDescent="0.35">
      <c r="L11962" s="213"/>
    </row>
    <row r="11963" spans="12:12" x14ac:dyDescent="0.35">
      <c r="L11963" s="213"/>
    </row>
    <row r="11964" spans="12:12" x14ac:dyDescent="0.35">
      <c r="L11964" s="213"/>
    </row>
    <row r="11965" spans="12:12" x14ac:dyDescent="0.35">
      <c r="L11965" s="213"/>
    </row>
    <row r="11966" spans="12:12" x14ac:dyDescent="0.35">
      <c r="L11966" s="213"/>
    </row>
    <row r="11967" spans="12:12" x14ac:dyDescent="0.35">
      <c r="L11967" s="213"/>
    </row>
    <row r="11968" spans="12:12" x14ac:dyDescent="0.35">
      <c r="L11968" s="213"/>
    </row>
    <row r="11969" spans="12:12" x14ac:dyDescent="0.35">
      <c r="L11969" s="213"/>
    </row>
    <row r="11970" spans="12:12" x14ac:dyDescent="0.35">
      <c r="L11970" s="213"/>
    </row>
    <row r="11971" spans="12:12" x14ac:dyDescent="0.35">
      <c r="L11971" s="213"/>
    </row>
    <row r="11972" spans="12:12" x14ac:dyDescent="0.35">
      <c r="L11972" s="213"/>
    </row>
    <row r="11973" spans="12:12" x14ac:dyDescent="0.35">
      <c r="L11973" s="213"/>
    </row>
    <row r="11974" spans="12:12" x14ac:dyDescent="0.35">
      <c r="L11974" s="213"/>
    </row>
    <row r="11975" spans="12:12" x14ac:dyDescent="0.35">
      <c r="L11975" s="213"/>
    </row>
    <row r="11976" spans="12:12" x14ac:dyDescent="0.35">
      <c r="L11976" s="213"/>
    </row>
    <row r="11977" spans="12:12" x14ac:dyDescent="0.35">
      <c r="L11977" s="213"/>
    </row>
    <row r="11978" spans="12:12" x14ac:dyDescent="0.35">
      <c r="L11978" s="213"/>
    </row>
    <row r="11979" spans="12:12" x14ac:dyDescent="0.35">
      <c r="L11979" s="213"/>
    </row>
    <row r="11980" spans="12:12" x14ac:dyDescent="0.35">
      <c r="L11980" s="213"/>
    </row>
    <row r="11981" spans="12:12" x14ac:dyDescent="0.35">
      <c r="L11981" s="213"/>
    </row>
    <row r="11982" spans="12:12" x14ac:dyDescent="0.35">
      <c r="L11982" s="213"/>
    </row>
    <row r="11983" spans="12:12" x14ac:dyDescent="0.35">
      <c r="L11983" s="213"/>
    </row>
    <row r="11984" spans="12:12" x14ac:dyDescent="0.35">
      <c r="L11984" s="213"/>
    </row>
    <row r="11985" spans="12:12" x14ac:dyDescent="0.35">
      <c r="L11985" s="213"/>
    </row>
    <row r="11986" spans="12:12" x14ac:dyDescent="0.35">
      <c r="L11986" s="213"/>
    </row>
    <row r="11987" spans="12:12" x14ac:dyDescent="0.35">
      <c r="L11987" s="213"/>
    </row>
    <row r="11988" spans="12:12" x14ac:dyDescent="0.35">
      <c r="L11988" s="213"/>
    </row>
    <row r="11989" spans="12:12" x14ac:dyDescent="0.35">
      <c r="L11989" s="213"/>
    </row>
    <row r="11990" spans="12:12" x14ac:dyDescent="0.35">
      <c r="L11990" s="213"/>
    </row>
    <row r="11991" spans="12:12" x14ac:dyDescent="0.35">
      <c r="L11991" s="213"/>
    </row>
    <row r="11992" spans="12:12" x14ac:dyDescent="0.35">
      <c r="L11992" s="213"/>
    </row>
    <row r="11993" spans="12:12" x14ac:dyDescent="0.35">
      <c r="L11993" s="213"/>
    </row>
    <row r="11994" spans="12:12" x14ac:dyDescent="0.35">
      <c r="L11994" s="213"/>
    </row>
    <row r="11995" spans="12:12" x14ac:dyDescent="0.35">
      <c r="L11995" s="213"/>
    </row>
    <row r="11996" spans="12:12" x14ac:dyDescent="0.35">
      <c r="L11996" s="213"/>
    </row>
    <row r="11997" spans="12:12" x14ac:dyDescent="0.35">
      <c r="L11997" s="213"/>
    </row>
    <row r="11998" spans="12:12" x14ac:dyDescent="0.35">
      <c r="L11998" s="213"/>
    </row>
    <row r="11999" spans="12:12" x14ac:dyDescent="0.35">
      <c r="L11999" s="213"/>
    </row>
    <row r="12000" spans="12:12" x14ac:dyDescent="0.35">
      <c r="L12000" s="213"/>
    </row>
    <row r="12001" spans="12:12" x14ac:dyDescent="0.35">
      <c r="L12001" s="213"/>
    </row>
    <row r="12002" spans="12:12" x14ac:dyDescent="0.35">
      <c r="L12002" s="213"/>
    </row>
    <row r="12003" spans="12:12" x14ac:dyDescent="0.35">
      <c r="L12003" s="213"/>
    </row>
    <row r="12004" spans="12:12" x14ac:dyDescent="0.35">
      <c r="L12004" s="213"/>
    </row>
    <row r="12005" spans="12:12" x14ac:dyDescent="0.35">
      <c r="L12005" s="213"/>
    </row>
    <row r="12006" spans="12:12" x14ac:dyDescent="0.35">
      <c r="L12006" s="213"/>
    </row>
    <row r="12007" spans="12:12" x14ac:dyDescent="0.35">
      <c r="L12007" s="213"/>
    </row>
    <row r="12008" spans="12:12" x14ac:dyDescent="0.35">
      <c r="L12008" s="213"/>
    </row>
    <row r="12009" spans="12:12" x14ac:dyDescent="0.35">
      <c r="L12009" s="213"/>
    </row>
    <row r="12010" spans="12:12" x14ac:dyDescent="0.35">
      <c r="L12010" s="213"/>
    </row>
    <row r="12011" spans="12:12" x14ac:dyDescent="0.35">
      <c r="L12011" s="213"/>
    </row>
    <row r="12012" spans="12:12" x14ac:dyDescent="0.35">
      <c r="L12012" s="213"/>
    </row>
    <row r="12013" spans="12:12" x14ac:dyDescent="0.35">
      <c r="L12013" s="213"/>
    </row>
    <row r="12014" spans="12:12" x14ac:dyDescent="0.35">
      <c r="L12014" s="213"/>
    </row>
    <row r="12015" spans="12:12" x14ac:dyDescent="0.35">
      <c r="L12015" s="213"/>
    </row>
    <row r="12016" spans="12:12" x14ac:dyDescent="0.35">
      <c r="L12016" s="213"/>
    </row>
    <row r="12017" spans="12:12" x14ac:dyDescent="0.35">
      <c r="L12017" s="213"/>
    </row>
    <row r="12018" spans="12:12" x14ac:dyDescent="0.35">
      <c r="L12018" s="213"/>
    </row>
    <row r="12019" spans="12:12" x14ac:dyDescent="0.35">
      <c r="L12019" s="213"/>
    </row>
    <row r="12020" spans="12:12" x14ac:dyDescent="0.35">
      <c r="L12020" s="213"/>
    </row>
    <row r="12021" spans="12:12" x14ac:dyDescent="0.35">
      <c r="L12021" s="213"/>
    </row>
    <row r="12022" spans="12:12" x14ac:dyDescent="0.35">
      <c r="L12022" s="213"/>
    </row>
    <row r="12023" spans="12:12" x14ac:dyDescent="0.35">
      <c r="L12023" s="213"/>
    </row>
    <row r="12024" spans="12:12" x14ac:dyDescent="0.35">
      <c r="L12024" s="213"/>
    </row>
    <row r="12025" spans="12:12" x14ac:dyDescent="0.35">
      <c r="L12025" s="213"/>
    </row>
    <row r="12026" spans="12:12" x14ac:dyDescent="0.35">
      <c r="L12026" s="213"/>
    </row>
    <row r="12027" spans="12:12" x14ac:dyDescent="0.35">
      <c r="L12027" s="213"/>
    </row>
    <row r="12028" spans="12:12" x14ac:dyDescent="0.35">
      <c r="L12028" s="213"/>
    </row>
    <row r="12029" spans="12:12" x14ac:dyDescent="0.35">
      <c r="L12029" s="213"/>
    </row>
    <row r="12030" spans="12:12" x14ac:dyDescent="0.35">
      <c r="L12030" s="213"/>
    </row>
    <row r="12031" spans="12:12" x14ac:dyDescent="0.35">
      <c r="L12031" s="213"/>
    </row>
    <row r="12032" spans="12:12" x14ac:dyDescent="0.35">
      <c r="L12032" s="213"/>
    </row>
    <row r="12033" spans="12:12" x14ac:dyDescent="0.35">
      <c r="L12033" s="213"/>
    </row>
    <row r="12034" spans="12:12" x14ac:dyDescent="0.35">
      <c r="L12034" s="213"/>
    </row>
    <row r="12035" spans="12:12" x14ac:dyDescent="0.35">
      <c r="L12035" s="213"/>
    </row>
    <row r="12036" spans="12:12" x14ac:dyDescent="0.35">
      <c r="L12036" s="213"/>
    </row>
    <row r="12037" spans="12:12" x14ac:dyDescent="0.35">
      <c r="L12037" s="213"/>
    </row>
    <row r="12038" spans="12:12" x14ac:dyDescent="0.35">
      <c r="L12038" s="213"/>
    </row>
    <row r="12039" spans="12:12" x14ac:dyDescent="0.35">
      <c r="L12039" s="213"/>
    </row>
    <row r="12040" spans="12:12" x14ac:dyDescent="0.35">
      <c r="L12040" s="213"/>
    </row>
    <row r="12041" spans="12:12" x14ac:dyDescent="0.35">
      <c r="L12041" s="213"/>
    </row>
    <row r="12042" spans="12:12" x14ac:dyDescent="0.35">
      <c r="L12042" s="213"/>
    </row>
    <row r="12043" spans="12:12" x14ac:dyDescent="0.35">
      <c r="L12043" s="213"/>
    </row>
    <row r="12044" spans="12:12" x14ac:dyDescent="0.35">
      <c r="L12044" s="213"/>
    </row>
    <row r="12045" spans="12:12" x14ac:dyDescent="0.35">
      <c r="L12045" s="213"/>
    </row>
    <row r="12046" spans="12:12" x14ac:dyDescent="0.35">
      <c r="L12046" s="213"/>
    </row>
    <row r="12047" spans="12:12" x14ac:dyDescent="0.35">
      <c r="L12047" s="213"/>
    </row>
    <row r="12048" spans="12:12" x14ac:dyDescent="0.35">
      <c r="L12048" s="213"/>
    </row>
    <row r="12049" spans="12:12" x14ac:dyDescent="0.35">
      <c r="L12049" s="213"/>
    </row>
    <row r="12050" spans="12:12" x14ac:dyDescent="0.35">
      <c r="L12050" s="213"/>
    </row>
    <row r="12051" spans="12:12" x14ac:dyDescent="0.35">
      <c r="L12051" s="213"/>
    </row>
    <row r="12052" spans="12:12" x14ac:dyDescent="0.35">
      <c r="L12052" s="213"/>
    </row>
    <row r="12053" spans="12:12" x14ac:dyDescent="0.35">
      <c r="L12053" s="213"/>
    </row>
    <row r="12054" spans="12:12" x14ac:dyDescent="0.35">
      <c r="L12054" s="213"/>
    </row>
    <row r="12055" spans="12:12" x14ac:dyDescent="0.35">
      <c r="L12055" s="213"/>
    </row>
    <row r="12056" spans="12:12" x14ac:dyDescent="0.35">
      <c r="L12056" s="213"/>
    </row>
    <row r="12057" spans="12:12" x14ac:dyDescent="0.35">
      <c r="L12057" s="213"/>
    </row>
    <row r="12058" spans="12:12" x14ac:dyDescent="0.35">
      <c r="L12058" s="213"/>
    </row>
    <row r="12059" spans="12:12" x14ac:dyDescent="0.35">
      <c r="L12059" s="213"/>
    </row>
    <row r="12060" spans="12:12" x14ac:dyDescent="0.35">
      <c r="L12060" s="213"/>
    </row>
    <row r="12061" spans="12:12" x14ac:dyDescent="0.35">
      <c r="L12061" s="213"/>
    </row>
    <row r="12062" spans="12:12" x14ac:dyDescent="0.35">
      <c r="L12062" s="213"/>
    </row>
    <row r="12063" spans="12:12" x14ac:dyDescent="0.35">
      <c r="L12063" s="213"/>
    </row>
    <row r="12064" spans="12:12" x14ac:dyDescent="0.35">
      <c r="L12064" s="213"/>
    </row>
    <row r="12065" spans="12:12" x14ac:dyDescent="0.35">
      <c r="L12065" s="213"/>
    </row>
    <row r="12066" spans="12:12" x14ac:dyDescent="0.35">
      <c r="L12066" s="213"/>
    </row>
    <row r="12067" spans="12:12" x14ac:dyDescent="0.35">
      <c r="L12067" s="213"/>
    </row>
    <row r="12068" spans="12:12" x14ac:dyDescent="0.35">
      <c r="L12068" s="213"/>
    </row>
    <row r="12069" spans="12:12" x14ac:dyDescent="0.35">
      <c r="L12069" s="213"/>
    </row>
    <row r="12070" spans="12:12" x14ac:dyDescent="0.35">
      <c r="L12070" s="213"/>
    </row>
    <row r="12071" spans="12:12" x14ac:dyDescent="0.35">
      <c r="L12071" s="213"/>
    </row>
    <row r="12072" spans="12:12" x14ac:dyDescent="0.35">
      <c r="L12072" s="213"/>
    </row>
    <row r="12073" spans="12:12" x14ac:dyDescent="0.35">
      <c r="L12073" s="213"/>
    </row>
    <row r="12074" spans="12:12" x14ac:dyDescent="0.35">
      <c r="L12074" s="213"/>
    </row>
    <row r="12075" spans="12:12" x14ac:dyDescent="0.35">
      <c r="L12075" s="213"/>
    </row>
    <row r="12076" spans="12:12" x14ac:dyDescent="0.35">
      <c r="L12076" s="213"/>
    </row>
    <row r="12077" spans="12:12" x14ac:dyDescent="0.35">
      <c r="L12077" s="213"/>
    </row>
    <row r="12078" spans="12:12" x14ac:dyDescent="0.35">
      <c r="L12078" s="213"/>
    </row>
    <row r="12079" spans="12:12" x14ac:dyDescent="0.35">
      <c r="L12079" s="213"/>
    </row>
    <row r="12080" spans="12:12" x14ac:dyDescent="0.35">
      <c r="L12080" s="213"/>
    </row>
    <row r="12081" spans="12:12" x14ac:dyDescent="0.35">
      <c r="L12081" s="213"/>
    </row>
    <row r="12082" spans="12:12" x14ac:dyDescent="0.35">
      <c r="L12082" s="213"/>
    </row>
    <row r="12083" spans="12:12" x14ac:dyDescent="0.35">
      <c r="L12083" s="213"/>
    </row>
    <row r="12084" spans="12:12" x14ac:dyDescent="0.35">
      <c r="L12084" s="213"/>
    </row>
    <row r="12085" spans="12:12" x14ac:dyDescent="0.35">
      <c r="L12085" s="213"/>
    </row>
    <row r="12086" spans="12:12" x14ac:dyDescent="0.35">
      <c r="L12086" s="213"/>
    </row>
    <row r="12087" spans="12:12" x14ac:dyDescent="0.35">
      <c r="L12087" s="213"/>
    </row>
    <row r="12088" spans="12:12" x14ac:dyDescent="0.35">
      <c r="L12088" s="213"/>
    </row>
    <row r="12089" spans="12:12" x14ac:dyDescent="0.35">
      <c r="L12089" s="213"/>
    </row>
    <row r="12090" spans="12:12" x14ac:dyDescent="0.35">
      <c r="L12090" s="213"/>
    </row>
    <row r="12091" spans="12:12" x14ac:dyDescent="0.35">
      <c r="L12091" s="213"/>
    </row>
    <row r="12092" spans="12:12" x14ac:dyDescent="0.35">
      <c r="L12092" s="213"/>
    </row>
    <row r="12093" spans="12:12" x14ac:dyDescent="0.35">
      <c r="L12093" s="213"/>
    </row>
    <row r="12094" spans="12:12" x14ac:dyDescent="0.35">
      <c r="L12094" s="213"/>
    </row>
    <row r="12095" spans="12:12" x14ac:dyDescent="0.35">
      <c r="L12095" s="213"/>
    </row>
    <row r="12096" spans="12:12" x14ac:dyDescent="0.35">
      <c r="L12096" s="213"/>
    </row>
    <row r="12097" spans="12:12" x14ac:dyDescent="0.35">
      <c r="L12097" s="213"/>
    </row>
    <row r="12098" spans="12:12" x14ac:dyDescent="0.35">
      <c r="L12098" s="213"/>
    </row>
    <row r="12099" spans="12:12" x14ac:dyDescent="0.35">
      <c r="L12099" s="213"/>
    </row>
    <row r="12100" spans="12:12" x14ac:dyDescent="0.35">
      <c r="L12100" s="213"/>
    </row>
    <row r="12101" spans="12:12" x14ac:dyDescent="0.35">
      <c r="L12101" s="213"/>
    </row>
    <row r="12102" spans="12:12" x14ac:dyDescent="0.35">
      <c r="L12102" s="213"/>
    </row>
    <row r="12103" spans="12:12" x14ac:dyDescent="0.35">
      <c r="L12103" s="213"/>
    </row>
    <row r="12104" spans="12:12" x14ac:dyDescent="0.35">
      <c r="L12104" s="213"/>
    </row>
    <row r="12105" spans="12:12" x14ac:dyDescent="0.35">
      <c r="L12105" s="213"/>
    </row>
    <row r="12106" spans="12:12" x14ac:dyDescent="0.35">
      <c r="L12106" s="213"/>
    </row>
    <row r="12107" spans="12:12" x14ac:dyDescent="0.35">
      <c r="L12107" s="213"/>
    </row>
    <row r="12108" spans="12:12" x14ac:dyDescent="0.35">
      <c r="L12108" s="213"/>
    </row>
    <row r="12109" spans="12:12" x14ac:dyDescent="0.35">
      <c r="L12109" s="213"/>
    </row>
    <row r="12110" spans="12:12" x14ac:dyDescent="0.35">
      <c r="L12110" s="213"/>
    </row>
    <row r="12111" spans="12:12" x14ac:dyDescent="0.35">
      <c r="L12111" s="213"/>
    </row>
    <row r="12112" spans="12:12" x14ac:dyDescent="0.35">
      <c r="L12112" s="213"/>
    </row>
    <row r="12113" spans="12:12" x14ac:dyDescent="0.35">
      <c r="L12113" s="213"/>
    </row>
    <row r="12114" spans="12:12" x14ac:dyDescent="0.35">
      <c r="L12114" s="213"/>
    </row>
    <row r="12115" spans="12:12" x14ac:dyDescent="0.35">
      <c r="L12115" s="213"/>
    </row>
    <row r="12116" spans="12:12" x14ac:dyDescent="0.35">
      <c r="L12116" s="213"/>
    </row>
    <row r="12117" spans="12:12" x14ac:dyDescent="0.35">
      <c r="L12117" s="213"/>
    </row>
    <row r="12118" spans="12:12" x14ac:dyDescent="0.35">
      <c r="L12118" s="213"/>
    </row>
    <row r="12119" spans="12:12" x14ac:dyDescent="0.35">
      <c r="L12119" s="213"/>
    </row>
    <row r="12120" spans="12:12" x14ac:dyDescent="0.35">
      <c r="L12120" s="213"/>
    </row>
    <row r="12121" spans="12:12" x14ac:dyDescent="0.35">
      <c r="L12121" s="213"/>
    </row>
    <row r="12122" spans="12:12" x14ac:dyDescent="0.35">
      <c r="L12122" s="213"/>
    </row>
    <row r="12123" spans="12:12" x14ac:dyDescent="0.35">
      <c r="L12123" s="213"/>
    </row>
    <row r="12124" spans="12:12" x14ac:dyDescent="0.35">
      <c r="L12124" s="213"/>
    </row>
    <row r="12125" spans="12:12" x14ac:dyDescent="0.35">
      <c r="L12125" s="213"/>
    </row>
    <row r="12126" spans="12:12" x14ac:dyDescent="0.35">
      <c r="L12126" s="213"/>
    </row>
    <row r="12127" spans="12:12" x14ac:dyDescent="0.35">
      <c r="L12127" s="213"/>
    </row>
    <row r="12128" spans="12:12" x14ac:dyDescent="0.35">
      <c r="L12128" s="213"/>
    </row>
    <row r="12129" spans="12:12" x14ac:dyDescent="0.35">
      <c r="L12129" s="213"/>
    </row>
    <row r="12130" spans="12:12" x14ac:dyDescent="0.35">
      <c r="L12130" s="213"/>
    </row>
    <row r="12131" spans="12:12" x14ac:dyDescent="0.35">
      <c r="L12131" s="213"/>
    </row>
    <row r="12132" spans="12:12" x14ac:dyDescent="0.35">
      <c r="L12132" s="213"/>
    </row>
    <row r="12133" spans="12:12" x14ac:dyDescent="0.35">
      <c r="L12133" s="213"/>
    </row>
    <row r="12134" spans="12:12" x14ac:dyDescent="0.35">
      <c r="L12134" s="213"/>
    </row>
    <row r="12135" spans="12:12" x14ac:dyDescent="0.35">
      <c r="L12135" s="213"/>
    </row>
    <row r="12136" spans="12:12" x14ac:dyDescent="0.35">
      <c r="L12136" s="213"/>
    </row>
    <row r="12137" spans="12:12" x14ac:dyDescent="0.35">
      <c r="L12137" s="213"/>
    </row>
    <row r="12138" spans="12:12" x14ac:dyDescent="0.35">
      <c r="L12138" s="213"/>
    </row>
    <row r="12139" spans="12:12" x14ac:dyDescent="0.35">
      <c r="L12139" s="213"/>
    </row>
    <row r="12140" spans="12:12" x14ac:dyDescent="0.35">
      <c r="L12140" s="213"/>
    </row>
    <row r="12141" spans="12:12" x14ac:dyDescent="0.35">
      <c r="L12141" s="213"/>
    </row>
    <row r="12142" spans="12:12" x14ac:dyDescent="0.35">
      <c r="L12142" s="213"/>
    </row>
    <row r="12143" spans="12:12" x14ac:dyDescent="0.35">
      <c r="L12143" s="213"/>
    </row>
    <row r="12144" spans="12:12" x14ac:dyDescent="0.35">
      <c r="L12144" s="213"/>
    </row>
    <row r="12145" spans="12:12" x14ac:dyDescent="0.35">
      <c r="L12145" s="213"/>
    </row>
    <row r="12146" spans="12:12" x14ac:dyDescent="0.35">
      <c r="L12146" s="213"/>
    </row>
    <row r="12147" spans="12:12" x14ac:dyDescent="0.35">
      <c r="L12147" s="213"/>
    </row>
    <row r="12148" spans="12:12" x14ac:dyDescent="0.35">
      <c r="L12148" s="213"/>
    </row>
    <row r="12149" spans="12:12" x14ac:dyDescent="0.35">
      <c r="L12149" s="213"/>
    </row>
    <row r="12150" spans="12:12" x14ac:dyDescent="0.35">
      <c r="L12150" s="213"/>
    </row>
    <row r="12151" spans="12:12" x14ac:dyDescent="0.35">
      <c r="L12151" s="213"/>
    </row>
    <row r="12152" spans="12:12" x14ac:dyDescent="0.35">
      <c r="L12152" s="213"/>
    </row>
    <row r="12153" spans="12:12" x14ac:dyDescent="0.35">
      <c r="L12153" s="213"/>
    </row>
    <row r="12154" spans="12:12" x14ac:dyDescent="0.35">
      <c r="L12154" s="213"/>
    </row>
    <row r="12155" spans="12:12" x14ac:dyDescent="0.35">
      <c r="L12155" s="213"/>
    </row>
    <row r="12156" spans="12:12" x14ac:dyDescent="0.35">
      <c r="L12156" s="213"/>
    </row>
    <row r="12157" spans="12:12" x14ac:dyDescent="0.35">
      <c r="L12157" s="213"/>
    </row>
    <row r="12158" spans="12:12" x14ac:dyDescent="0.35">
      <c r="L12158" s="213"/>
    </row>
    <row r="12159" spans="12:12" x14ac:dyDescent="0.35">
      <c r="L12159" s="213"/>
    </row>
    <row r="12160" spans="12:12" x14ac:dyDescent="0.35">
      <c r="L12160" s="213"/>
    </row>
    <row r="12161" spans="12:12" x14ac:dyDescent="0.35">
      <c r="L12161" s="213"/>
    </row>
    <row r="12162" spans="12:12" x14ac:dyDescent="0.35">
      <c r="L12162" s="213"/>
    </row>
    <row r="12163" spans="12:12" x14ac:dyDescent="0.35">
      <c r="L12163" s="213"/>
    </row>
    <row r="12164" spans="12:12" x14ac:dyDescent="0.35">
      <c r="L12164" s="213"/>
    </row>
    <row r="12165" spans="12:12" x14ac:dyDescent="0.35">
      <c r="L12165" s="213"/>
    </row>
    <row r="12166" spans="12:12" x14ac:dyDescent="0.35">
      <c r="L12166" s="213"/>
    </row>
    <row r="12167" spans="12:12" x14ac:dyDescent="0.35">
      <c r="L12167" s="213"/>
    </row>
    <row r="12168" spans="12:12" x14ac:dyDescent="0.35">
      <c r="L12168" s="213"/>
    </row>
    <row r="12169" spans="12:12" x14ac:dyDescent="0.35">
      <c r="L12169" s="213"/>
    </row>
    <row r="12170" spans="12:12" x14ac:dyDescent="0.35">
      <c r="L12170" s="213"/>
    </row>
    <row r="12171" spans="12:12" x14ac:dyDescent="0.35">
      <c r="L12171" s="213"/>
    </row>
    <row r="12172" spans="12:12" x14ac:dyDescent="0.35">
      <c r="L12172" s="213"/>
    </row>
    <row r="12173" spans="12:12" x14ac:dyDescent="0.35">
      <c r="L12173" s="213"/>
    </row>
    <row r="12174" spans="12:12" x14ac:dyDescent="0.35">
      <c r="L12174" s="213"/>
    </row>
    <row r="12175" spans="12:12" x14ac:dyDescent="0.35">
      <c r="L12175" s="213"/>
    </row>
    <row r="12176" spans="12:12" x14ac:dyDescent="0.35">
      <c r="L12176" s="213"/>
    </row>
    <row r="12177" spans="12:12" x14ac:dyDescent="0.35">
      <c r="L12177" s="213"/>
    </row>
    <row r="12178" spans="12:12" x14ac:dyDescent="0.35">
      <c r="L12178" s="213"/>
    </row>
    <row r="12179" spans="12:12" x14ac:dyDescent="0.35">
      <c r="L12179" s="213"/>
    </row>
    <row r="12180" spans="12:12" x14ac:dyDescent="0.35">
      <c r="L12180" s="213"/>
    </row>
    <row r="12181" spans="12:12" x14ac:dyDescent="0.35">
      <c r="L12181" s="213"/>
    </row>
    <row r="12182" spans="12:12" x14ac:dyDescent="0.35">
      <c r="L12182" s="213"/>
    </row>
    <row r="12183" spans="12:12" x14ac:dyDescent="0.35">
      <c r="L12183" s="213"/>
    </row>
    <row r="12184" spans="12:12" x14ac:dyDescent="0.35">
      <c r="L12184" s="213"/>
    </row>
    <row r="12185" spans="12:12" x14ac:dyDescent="0.35">
      <c r="L12185" s="213"/>
    </row>
    <row r="12186" spans="12:12" x14ac:dyDescent="0.35">
      <c r="L12186" s="213"/>
    </row>
    <row r="12187" spans="12:12" x14ac:dyDescent="0.35">
      <c r="L12187" s="213"/>
    </row>
    <row r="12188" spans="12:12" x14ac:dyDescent="0.35">
      <c r="L12188" s="213"/>
    </row>
    <row r="12189" spans="12:12" x14ac:dyDescent="0.35">
      <c r="L12189" s="213"/>
    </row>
    <row r="12190" spans="12:12" x14ac:dyDescent="0.35">
      <c r="L12190" s="213"/>
    </row>
    <row r="12191" spans="12:12" x14ac:dyDescent="0.35">
      <c r="L12191" s="213"/>
    </row>
    <row r="12192" spans="12:12" x14ac:dyDescent="0.35">
      <c r="L12192" s="213"/>
    </row>
    <row r="12193" spans="12:12" x14ac:dyDescent="0.35">
      <c r="L12193" s="213"/>
    </row>
    <row r="12194" spans="12:12" x14ac:dyDescent="0.35">
      <c r="L12194" s="213"/>
    </row>
    <row r="12195" spans="12:12" x14ac:dyDescent="0.35">
      <c r="L12195" s="213"/>
    </row>
    <row r="12196" spans="12:12" x14ac:dyDescent="0.35">
      <c r="L12196" s="213"/>
    </row>
    <row r="12197" spans="12:12" x14ac:dyDescent="0.35">
      <c r="L12197" s="213"/>
    </row>
    <row r="12198" spans="12:12" x14ac:dyDescent="0.35">
      <c r="L12198" s="213"/>
    </row>
    <row r="12199" spans="12:12" x14ac:dyDescent="0.35">
      <c r="L12199" s="213"/>
    </row>
    <row r="12200" spans="12:12" x14ac:dyDescent="0.35">
      <c r="L12200" s="213"/>
    </row>
    <row r="12201" spans="12:12" x14ac:dyDescent="0.35">
      <c r="L12201" s="213"/>
    </row>
    <row r="12202" spans="12:12" x14ac:dyDescent="0.35">
      <c r="L12202" s="213"/>
    </row>
    <row r="12203" spans="12:12" x14ac:dyDescent="0.35">
      <c r="L12203" s="213"/>
    </row>
    <row r="12204" spans="12:12" x14ac:dyDescent="0.35">
      <c r="L12204" s="213"/>
    </row>
    <row r="12205" spans="12:12" x14ac:dyDescent="0.35">
      <c r="L12205" s="213"/>
    </row>
    <row r="12206" spans="12:12" x14ac:dyDescent="0.35">
      <c r="L12206" s="213"/>
    </row>
    <row r="12207" spans="12:12" x14ac:dyDescent="0.35">
      <c r="L12207" s="213"/>
    </row>
    <row r="12208" spans="12:12" x14ac:dyDescent="0.35">
      <c r="L12208" s="213"/>
    </row>
    <row r="12209" spans="12:12" x14ac:dyDescent="0.35">
      <c r="L12209" s="213"/>
    </row>
    <row r="12210" spans="12:12" x14ac:dyDescent="0.35">
      <c r="L12210" s="213"/>
    </row>
    <row r="12211" spans="12:12" x14ac:dyDescent="0.35">
      <c r="L12211" s="213"/>
    </row>
    <row r="12212" spans="12:12" x14ac:dyDescent="0.35">
      <c r="L12212" s="213"/>
    </row>
    <row r="12213" spans="12:12" x14ac:dyDescent="0.35">
      <c r="L12213" s="213"/>
    </row>
    <row r="12214" spans="12:12" x14ac:dyDescent="0.35">
      <c r="L12214" s="213"/>
    </row>
    <row r="12215" spans="12:12" x14ac:dyDescent="0.35">
      <c r="L12215" s="213"/>
    </row>
    <row r="12216" spans="12:12" x14ac:dyDescent="0.35">
      <c r="L12216" s="213"/>
    </row>
    <row r="12217" spans="12:12" x14ac:dyDescent="0.35">
      <c r="L12217" s="213"/>
    </row>
    <row r="12218" spans="12:12" x14ac:dyDescent="0.35">
      <c r="L12218" s="213"/>
    </row>
    <row r="12219" spans="12:12" x14ac:dyDescent="0.35">
      <c r="L12219" s="213"/>
    </row>
    <row r="12220" spans="12:12" x14ac:dyDescent="0.35">
      <c r="L12220" s="213"/>
    </row>
    <row r="12221" spans="12:12" x14ac:dyDescent="0.35">
      <c r="L12221" s="213"/>
    </row>
    <row r="12222" spans="12:12" x14ac:dyDescent="0.35">
      <c r="L12222" s="213"/>
    </row>
    <row r="12223" spans="12:12" x14ac:dyDescent="0.35">
      <c r="L12223" s="213"/>
    </row>
    <row r="12224" spans="12:12" x14ac:dyDescent="0.35">
      <c r="L12224" s="213"/>
    </row>
    <row r="12225" spans="12:12" x14ac:dyDescent="0.35">
      <c r="L12225" s="213"/>
    </row>
    <row r="12226" spans="12:12" x14ac:dyDescent="0.35">
      <c r="L12226" s="213"/>
    </row>
    <row r="12227" spans="12:12" x14ac:dyDescent="0.35">
      <c r="L12227" s="213"/>
    </row>
    <row r="12228" spans="12:12" x14ac:dyDescent="0.35">
      <c r="L12228" s="213"/>
    </row>
    <row r="12229" spans="12:12" x14ac:dyDescent="0.35">
      <c r="L12229" s="213"/>
    </row>
    <row r="12230" spans="12:12" x14ac:dyDescent="0.35">
      <c r="L12230" s="213"/>
    </row>
    <row r="12231" spans="12:12" x14ac:dyDescent="0.35">
      <c r="L12231" s="213"/>
    </row>
    <row r="12232" spans="12:12" x14ac:dyDescent="0.35">
      <c r="L12232" s="213"/>
    </row>
    <row r="12233" spans="12:12" x14ac:dyDescent="0.35">
      <c r="L12233" s="213"/>
    </row>
    <row r="12234" spans="12:12" x14ac:dyDescent="0.35">
      <c r="L12234" s="213"/>
    </row>
    <row r="12235" spans="12:12" x14ac:dyDescent="0.35">
      <c r="L12235" s="213"/>
    </row>
    <row r="12236" spans="12:12" x14ac:dyDescent="0.35">
      <c r="L12236" s="213"/>
    </row>
    <row r="12237" spans="12:12" x14ac:dyDescent="0.35">
      <c r="L12237" s="213"/>
    </row>
    <row r="12238" spans="12:12" x14ac:dyDescent="0.35">
      <c r="L12238" s="213"/>
    </row>
    <row r="12239" spans="12:12" x14ac:dyDescent="0.35">
      <c r="L12239" s="213"/>
    </row>
    <row r="12240" spans="12:12" x14ac:dyDescent="0.35">
      <c r="L12240" s="213"/>
    </row>
    <row r="12241" spans="12:12" x14ac:dyDescent="0.35">
      <c r="L12241" s="213"/>
    </row>
    <row r="12242" spans="12:12" x14ac:dyDescent="0.35">
      <c r="L12242" s="213"/>
    </row>
    <row r="12243" spans="12:12" x14ac:dyDescent="0.35">
      <c r="L12243" s="213"/>
    </row>
    <row r="12244" spans="12:12" x14ac:dyDescent="0.35">
      <c r="L12244" s="213"/>
    </row>
    <row r="12245" spans="12:12" x14ac:dyDescent="0.35">
      <c r="L12245" s="213"/>
    </row>
    <row r="12246" spans="12:12" x14ac:dyDescent="0.35">
      <c r="L12246" s="213"/>
    </row>
    <row r="12247" spans="12:12" x14ac:dyDescent="0.35">
      <c r="L12247" s="213"/>
    </row>
    <row r="12248" spans="12:12" x14ac:dyDescent="0.35">
      <c r="L12248" s="213"/>
    </row>
    <row r="12249" spans="12:12" x14ac:dyDescent="0.35">
      <c r="L12249" s="213"/>
    </row>
    <row r="12250" spans="12:12" x14ac:dyDescent="0.35">
      <c r="L12250" s="213"/>
    </row>
    <row r="12251" spans="12:12" x14ac:dyDescent="0.35">
      <c r="L12251" s="213"/>
    </row>
    <row r="12252" spans="12:12" x14ac:dyDescent="0.35">
      <c r="L12252" s="213"/>
    </row>
    <row r="12253" spans="12:12" x14ac:dyDescent="0.35">
      <c r="L12253" s="213"/>
    </row>
    <row r="12254" spans="12:12" x14ac:dyDescent="0.35">
      <c r="L12254" s="213"/>
    </row>
    <row r="12255" spans="12:12" x14ac:dyDescent="0.35">
      <c r="L12255" s="213"/>
    </row>
    <row r="12256" spans="12:12" x14ac:dyDescent="0.35">
      <c r="L12256" s="213"/>
    </row>
    <row r="12257" spans="12:12" x14ac:dyDescent="0.35">
      <c r="L12257" s="213"/>
    </row>
    <row r="12258" spans="12:12" x14ac:dyDescent="0.35">
      <c r="L12258" s="213"/>
    </row>
    <row r="12259" spans="12:12" x14ac:dyDescent="0.35">
      <c r="L12259" s="213"/>
    </row>
    <row r="12260" spans="12:12" x14ac:dyDescent="0.35">
      <c r="L12260" s="213"/>
    </row>
    <row r="12261" spans="12:12" x14ac:dyDescent="0.35">
      <c r="L12261" s="213"/>
    </row>
    <row r="12262" spans="12:12" x14ac:dyDescent="0.35">
      <c r="L12262" s="213"/>
    </row>
    <row r="12263" spans="12:12" x14ac:dyDescent="0.35">
      <c r="L12263" s="213"/>
    </row>
    <row r="12264" spans="12:12" x14ac:dyDescent="0.35">
      <c r="L12264" s="213"/>
    </row>
    <row r="12265" spans="12:12" x14ac:dyDescent="0.35">
      <c r="L12265" s="213"/>
    </row>
    <row r="12266" spans="12:12" x14ac:dyDescent="0.35">
      <c r="L12266" s="213"/>
    </row>
    <row r="12267" spans="12:12" x14ac:dyDescent="0.35">
      <c r="L12267" s="213"/>
    </row>
    <row r="12268" spans="12:12" x14ac:dyDescent="0.35">
      <c r="L12268" s="213"/>
    </row>
    <row r="12269" spans="12:12" x14ac:dyDescent="0.35">
      <c r="L12269" s="213"/>
    </row>
    <row r="12270" spans="12:12" x14ac:dyDescent="0.35">
      <c r="L12270" s="213"/>
    </row>
    <row r="12271" spans="12:12" x14ac:dyDescent="0.35">
      <c r="L12271" s="213"/>
    </row>
    <row r="12272" spans="12:12" x14ac:dyDescent="0.35">
      <c r="L12272" s="213"/>
    </row>
    <row r="12273" spans="12:12" x14ac:dyDescent="0.35">
      <c r="L12273" s="213"/>
    </row>
    <row r="12274" spans="12:12" x14ac:dyDescent="0.35">
      <c r="L12274" s="213"/>
    </row>
    <row r="12275" spans="12:12" x14ac:dyDescent="0.35">
      <c r="L12275" s="213"/>
    </row>
    <row r="12276" spans="12:12" x14ac:dyDescent="0.35">
      <c r="L12276" s="213"/>
    </row>
    <row r="12277" spans="12:12" x14ac:dyDescent="0.35">
      <c r="L12277" s="213"/>
    </row>
    <row r="12278" spans="12:12" x14ac:dyDescent="0.35">
      <c r="L12278" s="213"/>
    </row>
    <row r="12279" spans="12:12" x14ac:dyDescent="0.35">
      <c r="L12279" s="213"/>
    </row>
    <row r="12280" spans="12:12" x14ac:dyDescent="0.35">
      <c r="L12280" s="213"/>
    </row>
    <row r="12281" spans="12:12" x14ac:dyDescent="0.35">
      <c r="L12281" s="213"/>
    </row>
    <row r="12282" spans="12:12" x14ac:dyDescent="0.35">
      <c r="L12282" s="213"/>
    </row>
    <row r="12283" spans="12:12" x14ac:dyDescent="0.35">
      <c r="L12283" s="213"/>
    </row>
    <row r="12284" spans="12:12" x14ac:dyDescent="0.35">
      <c r="L12284" s="213"/>
    </row>
    <row r="12285" spans="12:12" x14ac:dyDescent="0.35">
      <c r="L12285" s="213"/>
    </row>
    <row r="12286" spans="12:12" x14ac:dyDescent="0.35">
      <c r="L12286" s="213"/>
    </row>
    <row r="12287" spans="12:12" x14ac:dyDescent="0.35">
      <c r="L12287" s="213"/>
    </row>
    <row r="12288" spans="12:12" x14ac:dyDescent="0.35">
      <c r="L12288" s="213"/>
    </row>
    <row r="12289" spans="12:12" x14ac:dyDescent="0.35">
      <c r="L12289" s="213"/>
    </row>
    <row r="12290" spans="12:12" x14ac:dyDescent="0.35">
      <c r="L12290" s="213"/>
    </row>
    <row r="12291" spans="12:12" x14ac:dyDescent="0.35">
      <c r="L12291" s="213"/>
    </row>
    <row r="12292" spans="12:12" x14ac:dyDescent="0.35">
      <c r="L12292" s="213"/>
    </row>
    <row r="12293" spans="12:12" x14ac:dyDescent="0.35">
      <c r="L12293" s="213"/>
    </row>
    <row r="12294" spans="12:12" x14ac:dyDescent="0.35">
      <c r="L12294" s="213"/>
    </row>
    <row r="12295" spans="12:12" x14ac:dyDescent="0.35">
      <c r="L12295" s="213"/>
    </row>
    <row r="12296" spans="12:12" x14ac:dyDescent="0.35">
      <c r="L12296" s="213"/>
    </row>
    <row r="12297" spans="12:12" x14ac:dyDescent="0.35">
      <c r="L12297" s="213"/>
    </row>
    <row r="12298" spans="12:12" x14ac:dyDescent="0.35">
      <c r="L12298" s="213"/>
    </row>
    <row r="12299" spans="12:12" x14ac:dyDescent="0.35">
      <c r="L12299" s="213"/>
    </row>
    <row r="12300" spans="12:12" x14ac:dyDescent="0.35">
      <c r="L12300" s="213"/>
    </row>
    <row r="12301" spans="12:12" x14ac:dyDescent="0.35">
      <c r="L12301" s="213"/>
    </row>
    <row r="12302" spans="12:12" x14ac:dyDescent="0.35">
      <c r="L12302" s="213"/>
    </row>
    <row r="12303" spans="12:12" x14ac:dyDescent="0.35">
      <c r="L12303" s="213"/>
    </row>
    <row r="12304" spans="12:12" x14ac:dyDescent="0.35">
      <c r="L12304" s="213"/>
    </row>
    <row r="12305" spans="12:12" x14ac:dyDescent="0.35">
      <c r="L12305" s="213"/>
    </row>
    <row r="12306" spans="12:12" x14ac:dyDescent="0.35">
      <c r="L12306" s="213"/>
    </row>
    <row r="12307" spans="12:12" x14ac:dyDescent="0.35">
      <c r="L12307" s="213"/>
    </row>
    <row r="12308" spans="12:12" x14ac:dyDescent="0.35">
      <c r="L12308" s="213"/>
    </row>
    <row r="12309" spans="12:12" x14ac:dyDescent="0.35">
      <c r="L12309" s="213"/>
    </row>
    <row r="12310" spans="12:12" x14ac:dyDescent="0.35">
      <c r="L12310" s="213"/>
    </row>
    <row r="12311" spans="12:12" x14ac:dyDescent="0.35">
      <c r="L12311" s="213"/>
    </row>
    <row r="12312" spans="12:12" x14ac:dyDescent="0.35">
      <c r="L12312" s="213"/>
    </row>
    <row r="12313" spans="12:12" x14ac:dyDescent="0.35">
      <c r="L12313" s="213"/>
    </row>
    <row r="12314" spans="12:12" x14ac:dyDescent="0.35">
      <c r="L12314" s="213"/>
    </row>
    <row r="12315" spans="12:12" x14ac:dyDescent="0.35">
      <c r="L12315" s="213"/>
    </row>
    <row r="12316" spans="12:12" x14ac:dyDescent="0.35">
      <c r="L12316" s="213"/>
    </row>
    <row r="12317" spans="12:12" x14ac:dyDescent="0.35">
      <c r="L12317" s="213"/>
    </row>
    <row r="12318" spans="12:12" x14ac:dyDescent="0.35">
      <c r="L12318" s="213"/>
    </row>
    <row r="12319" spans="12:12" x14ac:dyDescent="0.35">
      <c r="L12319" s="213"/>
    </row>
    <row r="12320" spans="12:12" x14ac:dyDescent="0.35">
      <c r="L12320" s="213"/>
    </row>
    <row r="12321" spans="12:12" x14ac:dyDescent="0.35">
      <c r="L12321" s="213"/>
    </row>
    <row r="12322" spans="12:12" x14ac:dyDescent="0.35">
      <c r="L12322" s="213"/>
    </row>
    <row r="12323" spans="12:12" x14ac:dyDescent="0.35">
      <c r="L12323" s="213"/>
    </row>
    <row r="12324" spans="12:12" x14ac:dyDescent="0.35">
      <c r="L12324" s="213"/>
    </row>
    <row r="12325" spans="12:12" x14ac:dyDescent="0.35">
      <c r="L12325" s="213"/>
    </row>
    <row r="12326" spans="12:12" x14ac:dyDescent="0.35">
      <c r="L12326" s="213"/>
    </row>
    <row r="12327" spans="12:12" x14ac:dyDescent="0.35">
      <c r="L12327" s="213"/>
    </row>
    <row r="12328" spans="12:12" x14ac:dyDescent="0.35">
      <c r="L12328" s="213"/>
    </row>
    <row r="12329" spans="12:12" x14ac:dyDescent="0.35">
      <c r="L12329" s="213"/>
    </row>
    <row r="12330" spans="12:12" x14ac:dyDescent="0.35">
      <c r="L12330" s="213"/>
    </row>
    <row r="12331" spans="12:12" x14ac:dyDescent="0.35">
      <c r="L12331" s="213"/>
    </row>
    <row r="12332" spans="12:12" x14ac:dyDescent="0.35">
      <c r="L12332" s="213"/>
    </row>
    <row r="12333" spans="12:12" x14ac:dyDescent="0.35">
      <c r="L12333" s="213"/>
    </row>
    <row r="12334" spans="12:12" x14ac:dyDescent="0.35">
      <c r="L12334" s="213"/>
    </row>
    <row r="12335" spans="12:12" x14ac:dyDescent="0.35">
      <c r="L12335" s="213"/>
    </row>
    <row r="12336" spans="12:12" x14ac:dyDescent="0.35">
      <c r="L12336" s="213"/>
    </row>
    <row r="12337" spans="12:12" x14ac:dyDescent="0.35">
      <c r="L12337" s="213"/>
    </row>
    <row r="12338" spans="12:12" x14ac:dyDescent="0.35">
      <c r="L12338" s="213"/>
    </row>
    <row r="12339" spans="12:12" x14ac:dyDescent="0.35">
      <c r="L12339" s="213"/>
    </row>
    <row r="12340" spans="12:12" x14ac:dyDescent="0.35">
      <c r="L12340" s="213"/>
    </row>
    <row r="12341" spans="12:12" x14ac:dyDescent="0.35">
      <c r="L12341" s="213"/>
    </row>
    <row r="12342" spans="12:12" x14ac:dyDescent="0.35">
      <c r="L12342" s="213"/>
    </row>
    <row r="12343" spans="12:12" x14ac:dyDescent="0.35">
      <c r="L12343" s="213"/>
    </row>
    <row r="12344" spans="12:12" x14ac:dyDescent="0.35">
      <c r="L12344" s="213"/>
    </row>
    <row r="12345" spans="12:12" x14ac:dyDescent="0.35">
      <c r="L12345" s="213"/>
    </row>
    <row r="12346" spans="12:12" x14ac:dyDescent="0.35">
      <c r="L12346" s="213"/>
    </row>
    <row r="12347" spans="12:12" x14ac:dyDescent="0.35">
      <c r="L12347" s="213"/>
    </row>
    <row r="12348" spans="12:12" x14ac:dyDescent="0.35">
      <c r="L12348" s="213"/>
    </row>
    <row r="12349" spans="12:12" x14ac:dyDescent="0.35">
      <c r="L12349" s="213"/>
    </row>
    <row r="12350" spans="12:12" x14ac:dyDescent="0.35">
      <c r="L12350" s="213"/>
    </row>
    <row r="12351" spans="12:12" x14ac:dyDescent="0.35">
      <c r="L12351" s="213"/>
    </row>
    <row r="12352" spans="12:12" x14ac:dyDescent="0.35">
      <c r="L12352" s="213"/>
    </row>
    <row r="12353" spans="12:12" x14ac:dyDescent="0.35">
      <c r="L12353" s="213"/>
    </row>
    <row r="12354" spans="12:12" x14ac:dyDescent="0.35">
      <c r="L12354" s="213"/>
    </row>
    <row r="12355" spans="12:12" x14ac:dyDescent="0.35">
      <c r="L12355" s="213"/>
    </row>
    <row r="12356" spans="12:12" x14ac:dyDescent="0.35">
      <c r="L12356" s="213"/>
    </row>
    <row r="12357" spans="12:12" x14ac:dyDescent="0.35">
      <c r="L12357" s="213"/>
    </row>
    <row r="12358" spans="12:12" x14ac:dyDescent="0.35">
      <c r="L12358" s="213"/>
    </row>
    <row r="12359" spans="12:12" x14ac:dyDescent="0.35">
      <c r="L12359" s="213"/>
    </row>
    <row r="12360" spans="12:12" x14ac:dyDescent="0.35">
      <c r="L12360" s="213"/>
    </row>
    <row r="12361" spans="12:12" x14ac:dyDescent="0.35">
      <c r="L12361" s="213"/>
    </row>
    <row r="12362" spans="12:12" x14ac:dyDescent="0.35">
      <c r="L12362" s="213"/>
    </row>
    <row r="12363" spans="12:12" x14ac:dyDescent="0.35">
      <c r="L12363" s="213"/>
    </row>
    <row r="12364" spans="12:12" x14ac:dyDescent="0.35">
      <c r="L12364" s="213"/>
    </row>
    <row r="12365" spans="12:12" x14ac:dyDescent="0.35">
      <c r="L12365" s="213"/>
    </row>
    <row r="12366" spans="12:12" x14ac:dyDescent="0.35">
      <c r="L12366" s="213"/>
    </row>
    <row r="12367" spans="12:12" x14ac:dyDescent="0.35">
      <c r="L12367" s="213"/>
    </row>
    <row r="12368" spans="12:12" x14ac:dyDescent="0.35">
      <c r="L12368" s="213"/>
    </row>
    <row r="12369" spans="12:12" x14ac:dyDescent="0.35">
      <c r="L12369" s="213"/>
    </row>
    <row r="12370" spans="12:12" x14ac:dyDescent="0.35">
      <c r="L12370" s="213"/>
    </row>
    <row r="12371" spans="12:12" x14ac:dyDescent="0.35">
      <c r="L12371" s="213"/>
    </row>
    <row r="12372" spans="12:12" x14ac:dyDescent="0.35">
      <c r="L12372" s="213"/>
    </row>
    <row r="12373" spans="12:12" x14ac:dyDescent="0.35">
      <c r="L12373" s="213"/>
    </row>
    <row r="12374" spans="12:12" x14ac:dyDescent="0.35">
      <c r="L12374" s="213"/>
    </row>
    <row r="12375" spans="12:12" x14ac:dyDescent="0.35">
      <c r="L12375" s="213"/>
    </row>
    <row r="12376" spans="12:12" x14ac:dyDescent="0.35">
      <c r="L12376" s="213"/>
    </row>
    <row r="12377" spans="12:12" x14ac:dyDescent="0.35">
      <c r="L12377" s="213"/>
    </row>
    <row r="12378" spans="12:12" x14ac:dyDescent="0.35">
      <c r="L12378" s="213"/>
    </row>
    <row r="12379" spans="12:12" x14ac:dyDescent="0.35">
      <c r="L12379" s="213"/>
    </row>
    <row r="12380" spans="12:12" x14ac:dyDescent="0.35">
      <c r="L12380" s="213"/>
    </row>
    <row r="12381" spans="12:12" x14ac:dyDescent="0.35">
      <c r="L12381" s="213"/>
    </row>
    <row r="12382" spans="12:12" x14ac:dyDescent="0.35">
      <c r="L12382" s="213"/>
    </row>
    <row r="12383" spans="12:12" x14ac:dyDescent="0.35">
      <c r="L12383" s="213"/>
    </row>
    <row r="12384" spans="12:12" x14ac:dyDescent="0.35">
      <c r="L12384" s="213"/>
    </row>
    <row r="12385" spans="12:12" x14ac:dyDescent="0.35">
      <c r="L12385" s="213"/>
    </row>
    <row r="12386" spans="12:12" x14ac:dyDescent="0.35">
      <c r="L12386" s="213"/>
    </row>
    <row r="12387" spans="12:12" x14ac:dyDescent="0.35">
      <c r="L12387" s="213"/>
    </row>
    <row r="12388" spans="12:12" x14ac:dyDescent="0.35">
      <c r="L12388" s="213"/>
    </row>
    <row r="12389" spans="12:12" x14ac:dyDescent="0.35">
      <c r="L12389" s="213"/>
    </row>
    <row r="12390" spans="12:12" x14ac:dyDescent="0.35">
      <c r="L12390" s="213"/>
    </row>
    <row r="12391" spans="12:12" x14ac:dyDescent="0.35">
      <c r="L12391" s="213"/>
    </row>
    <row r="12392" spans="12:12" x14ac:dyDescent="0.35">
      <c r="L12392" s="213"/>
    </row>
    <row r="12393" spans="12:12" x14ac:dyDescent="0.35">
      <c r="L12393" s="213"/>
    </row>
    <row r="12394" spans="12:12" x14ac:dyDescent="0.35">
      <c r="L12394" s="213"/>
    </row>
    <row r="12395" spans="12:12" x14ac:dyDescent="0.35">
      <c r="L12395" s="213"/>
    </row>
    <row r="12396" spans="12:12" x14ac:dyDescent="0.35">
      <c r="L12396" s="213"/>
    </row>
    <row r="12397" spans="12:12" x14ac:dyDescent="0.35">
      <c r="L12397" s="213"/>
    </row>
    <row r="12398" spans="12:12" x14ac:dyDescent="0.35">
      <c r="L12398" s="213"/>
    </row>
    <row r="12399" spans="12:12" x14ac:dyDescent="0.35">
      <c r="L12399" s="213"/>
    </row>
    <row r="12400" spans="12:12" x14ac:dyDescent="0.35">
      <c r="L12400" s="213"/>
    </row>
    <row r="12401" spans="12:12" x14ac:dyDescent="0.35">
      <c r="L12401" s="213"/>
    </row>
    <row r="12402" spans="12:12" x14ac:dyDescent="0.35">
      <c r="L12402" s="213"/>
    </row>
    <row r="12403" spans="12:12" x14ac:dyDescent="0.35">
      <c r="L12403" s="213"/>
    </row>
    <row r="12404" spans="12:12" x14ac:dyDescent="0.35">
      <c r="L12404" s="213"/>
    </row>
    <row r="12405" spans="12:12" x14ac:dyDescent="0.35">
      <c r="L12405" s="213"/>
    </row>
    <row r="12406" spans="12:12" x14ac:dyDescent="0.35">
      <c r="L12406" s="213"/>
    </row>
    <row r="12407" spans="12:12" x14ac:dyDescent="0.35">
      <c r="L12407" s="213"/>
    </row>
    <row r="12408" spans="12:12" x14ac:dyDescent="0.35">
      <c r="L12408" s="213"/>
    </row>
    <row r="12409" spans="12:12" x14ac:dyDescent="0.35">
      <c r="L12409" s="213"/>
    </row>
    <row r="12410" spans="12:12" x14ac:dyDescent="0.35">
      <c r="L12410" s="213"/>
    </row>
    <row r="12411" spans="12:12" x14ac:dyDescent="0.35">
      <c r="L12411" s="213"/>
    </row>
    <row r="12412" spans="12:12" x14ac:dyDescent="0.35">
      <c r="L12412" s="213"/>
    </row>
    <row r="12413" spans="12:12" x14ac:dyDescent="0.35">
      <c r="L12413" s="213"/>
    </row>
    <row r="12414" spans="12:12" x14ac:dyDescent="0.35">
      <c r="L12414" s="213"/>
    </row>
    <row r="12415" spans="12:12" x14ac:dyDescent="0.35">
      <c r="L12415" s="213"/>
    </row>
    <row r="12416" spans="12:12" x14ac:dyDescent="0.35">
      <c r="L12416" s="213"/>
    </row>
    <row r="12417" spans="12:12" x14ac:dyDescent="0.35">
      <c r="L12417" s="213"/>
    </row>
    <row r="12418" spans="12:12" x14ac:dyDescent="0.35">
      <c r="L12418" s="213"/>
    </row>
    <row r="12419" spans="12:12" x14ac:dyDescent="0.35">
      <c r="L12419" s="213"/>
    </row>
    <row r="12420" spans="12:12" x14ac:dyDescent="0.35">
      <c r="L12420" s="213"/>
    </row>
    <row r="12421" spans="12:12" x14ac:dyDescent="0.35">
      <c r="L12421" s="213"/>
    </row>
    <row r="12422" spans="12:12" x14ac:dyDescent="0.35">
      <c r="L12422" s="213"/>
    </row>
    <row r="12423" spans="12:12" x14ac:dyDescent="0.35">
      <c r="L12423" s="213"/>
    </row>
    <row r="12424" spans="12:12" x14ac:dyDescent="0.35">
      <c r="L12424" s="213"/>
    </row>
    <row r="12425" spans="12:12" x14ac:dyDescent="0.35">
      <c r="L12425" s="213"/>
    </row>
    <row r="12426" spans="12:12" x14ac:dyDescent="0.35">
      <c r="L12426" s="213"/>
    </row>
    <row r="12427" spans="12:12" x14ac:dyDescent="0.35">
      <c r="L12427" s="213"/>
    </row>
    <row r="12428" spans="12:12" x14ac:dyDescent="0.35">
      <c r="L12428" s="213"/>
    </row>
    <row r="12429" spans="12:12" x14ac:dyDescent="0.35">
      <c r="L12429" s="213"/>
    </row>
    <row r="12430" spans="12:12" x14ac:dyDescent="0.35">
      <c r="L12430" s="213"/>
    </row>
    <row r="12431" spans="12:12" x14ac:dyDescent="0.35">
      <c r="L12431" s="213"/>
    </row>
    <row r="12432" spans="12:12" x14ac:dyDescent="0.35">
      <c r="L12432" s="213"/>
    </row>
    <row r="12433" spans="12:12" x14ac:dyDescent="0.35">
      <c r="L12433" s="213"/>
    </row>
    <row r="12434" spans="12:12" x14ac:dyDescent="0.35">
      <c r="L12434" s="213"/>
    </row>
    <row r="12435" spans="12:12" x14ac:dyDescent="0.35">
      <c r="L12435" s="213"/>
    </row>
    <row r="12436" spans="12:12" x14ac:dyDescent="0.35">
      <c r="L12436" s="213"/>
    </row>
    <row r="12437" spans="12:12" x14ac:dyDescent="0.35">
      <c r="L12437" s="213"/>
    </row>
    <row r="12438" spans="12:12" x14ac:dyDescent="0.35">
      <c r="L12438" s="213"/>
    </row>
    <row r="12439" spans="12:12" x14ac:dyDescent="0.35">
      <c r="L12439" s="213"/>
    </row>
    <row r="12440" spans="12:12" x14ac:dyDescent="0.35">
      <c r="L12440" s="213"/>
    </row>
    <row r="12441" spans="12:12" x14ac:dyDescent="0.35">
      <c r="L12441" s="213"/>
    </row>
    <row r="12442" spans="12:12" x14ac:dyDescent="0.35">
      <c r="L12442" s="213"/>
    </row>
    <row r="12443" spans="12:12" x14ac:dyDescent="0.35">
      <c r="L12443" s="213"/>
    </row>
    <row r="12444" spans="12:12" x14ac:dyDescent="0.35">
      <c r="L12444" s="213"/>
    </row>
    <row r="12445" spans="12:12" x14ac:dyDescent="0.35">
      <c r="L12445" s="213"/>
    </row>
    <row r="12446" spans="12:12" x14ac:dyDescent="0.35">
      <c r="L12446" s="213"/>
    </row>
    <row r="12447" spans="12:12" x14ac:dyDescent="0.35">
      <c r="L12447" s="213"/>
    </row>
    <row r="12448" spans="12:12" x14ac:dyDescent="0.35">
      <c r="L12448" s="213"/>
    </row>
    <row r="12449" spans="12:12" x14ac:dyDescent="0.35">
      <c r="L12449" s="213"/>
    </row>
    <row r="12450" spans="12:12" x14ac:dyDescent="0.35">
      <c r="L12450" s="213"/>
    </row>
    <row r="12451" spans="12:12" x14ac:dyDescent="0.35">
      <c r="L12451" s="213"/>
    </row>
    <row r="12452" spans="12:12" x14ac:dyDescent="0.35">
      <c r="L12452" s="213"/>
    </row>
    <row r="12453" spans="12:12" x14ac:dyDescent="0.35">
      <c r="L12453" s="213"/>
    </row>
    <row r="12454" spans="12:12" x14ac:dyDescent="0.35">
      <c r="L12454" s="213"/>
    </row>
    <row r="12455" spans="12:12" x14ac:dyDescent="0.35">
      <c r="L12455" s="213"/>
    </row>
    <row r="12456" spans="12:12" x14ac:dyDescent="0.35">
      <c r="L12456" s="213"/>
    </row>
    <row r="12457" spans="12:12" x14ac:dyDescent="0.35">
      <c r="L12457" s="213"/>
    </row>
    <row r="12458" spans="12:12" x14ac:dyDescent="0.35">
      <c r="L12458" s="213"/>
    </row>
    <row r="12459" spans="12:12" x14ac:dyDescent="0.35">
      <c r="L12459" s="213"/>
    </row>
    <row r="12460" spans="12:12" x14ac:dyDescent="0.35">
      <c r="L12460" s="213"/>
    </row>
    <row r="12461" spans="12:12" x14ac:dyDescent="0.35">
      <c r="L12461" s="213"/>
    </row>
    <row r="12462" spans="12:12" x14ac:dyDescent="0.35">
      <c r="L12462" s="213"/>
    </row>
    <row r="12463" spans="12:12" x14ac:dyDescent="0.35">
      <c r="L12463" s="213"/>
    </row>
    <row r="12464" spans="12:12" x14ac:dyDescent="0.35">
      <c r="L12464" s="213"/>
    </row>
    <row r="12465" spans="12:12" x14ac:dyDescent="0.35">
      <c r="L12465" s="213"/>
    </row>
    <row r="12466" spans="12:12" x14ac:dyDescent="0.35">
      <c r="L12466" s="213"/>
    </row>
    <row r="12467" spans="12:12" x14ac:dyDescent="0.35">
      <c r="L12467" s="213"/>
    </row>
    <row r="12468" spans="12:12" x14ac:dyDescent="0.35">
      <c r="L12468" s="213"/>
    </row>
    <row r="12469" spans="12:12" x14ac:dyDescent="0.35">
      <c r="L12469" s="213"/>
    </row>
    <row r="12470" spans="12:12" x14ac:dyDescent="0.35">
      <c r="L12470" s="213"/>
    </row>
    <row r="12471" spans="12:12" x14ac:dyDescent="0.35">
      <c r="L12471" s="213"/>
    </row>
    <row r="12472" spans="12:12" x14ac:dyDescent="0.35">
      <c r="L12472" s="213"/>
    </row>
    <row r="12473" spans="12:12" x14ac:dyDescent="0.35">
      <c r="L12473" s="213"/>
    </row>
    <row r="12474" spans="12:12" x14ac:dyDescent="0.35">
      <c r="L12474" s="213"/>
    </row>
    <row r="12475" spans="12:12" x14ac:dyDescent="0.35">
      <c r="L12475" s="213"/>
    </row>
    <row r="12476" spans="12:12" x14ac:dyDescent="0.35">
      <c r="L12476" s="213"/>
    </row>
    <row r="12477" spans="12:12" x14ac:dyDescent="0.35">
      <c r="L12477" s="213"/>
    </row>
    <row r="12478" spans="12:12" x14ac:dyDescent="0.35">
      <c r="L12478" s="213"/>
    </row>
    <row r="12479" spans="12:12" x14ac:dyDescent="0.35">
      <c r="L12479" s="213"/>
    </row>
    <row r="12480" spans="12:12" x14ac:dyDescent="0.35">
      <c r="L12480" s="213"/>
    </row>
    <row r="12481" spans="12:12" x14ac:dyDescent="0.35">
      <c r="L12481" s="213"/>
    </row>
    <row r="12482" spans="12:12" x14ac:dyDescent="0.35">
      <c r="L12482" s="213"/>
    </row>
    <row r="12483" spans="12:12" x14ac:dyDescent="0.35">
      <c r="L12483" s="213"/>
    </row>
    <row r="12484" spans="12:12" x14ac:dyDescent="0.35">
      <c r="L12484" s="213"/>
    </row>
    <row r="12485" spans="12:12" x14ac:dyDescent="0.35">
      <c r="L12485" s="213"/>
    </row>
    <row r="12486" spans="12:12" x14ac:dyDescent="0.35">
      <c r="L12486" s="213"/>
    </row>
    <row r="12487" spans="12:12" x14ac:dyDescent="0.35">
      <c r="L12487" s="213"/>
    </row>
    <row r="12488" spans="12:12" x14ac:dyDescent="0.35">
      <c r="L12488" s="213"/>
    </row>
    <row r="12489" spans="12:12" x14ac:dyDescent="0.35">
      <c r="L12489" s="213"/>
    </row>
    <row r="12490" spans="12:12" x14ac:dyDescent="0.35">
      <c r="L12490" s="213"/>
    </row>
    <row r="12491" spans="12:12" x14ac:dyDescent="0.35">
      <c r="L12491" s="213"/>
    </row>
    <row r="12492" spans="12:12" x14ac:dyDescent="0.35">
      <c r="L12492" s="213"/>
    </row>
    <row r="12493" spans="12:12" x14ac:dyDescent="0.35">
      <c r="L12493" s="213"/>
    </row>
    <row r="12494" spans="12:12" x14ac:dyDescent="0.35">
      <c r="L12494" s="213"/>
    </row>
    <row r="12495" spans="12:12" x14ac:dyDescent="0.35">
      <c r="L12495" s="213"/>
    </row>
    <row r="12496" spans="12:12" x14ac:dyDescent="0.35">
      <c r="L12496" s="213"/>
    </row>
    <row r="12497" spans="12:12" x14ac:dyDescent="0.35">
      <c r="L12497" s="213"/>
    </row>
    <row r="12498" spans="12:12" x14ac:dyDescent="0.35">
      <c r="L12498" s="213"/>
    </row>
    <row r="12499" spans="12:12" x14ac:dyDescent="0.35">
      <c r="L12499" s="213"/>
    </row>
    <row r="12500" spans="12:12" x14ac:dyDescent="0.35">
      <c r="L12500" s="213"/>
    </row>
    <row r="12501" spans="12:12" x14ac:dyDescent="0.35">
      <c r="L12501" s="213"/>
    </row>
    <row r="12502" spans="12:12" x14ac:dyDescent="0.35">
      <c r="L12502" s="213"/>
    </row>
    <row r="12503" spans="12:12" x14ac:dyDescent="0.35">
      <c r="L12503" s="213"/>
    </row>
    <row r="12504" spans="12:12" x14ac:dyDescent="0.35">
      <c r="L12504" s="213"/>
    </row>
    <row r="12505" spans="12:12" x14ac:dyDescent="0.35">
      <c r="L12505" s="213"/>
    </row>
    <row r="12506" spans="12:12" x14ac:dyDescent="0.35">
      <c r="L12506" s="213"/>
    </row>
    <row r="12507" spans="12:12" x14ac:dyDescent="0.35">
      <c r="L12507" s="213"/>
    </row>
    <row r="12508" spans="12:12" x14ac:dyDescent="0.35">
      <c r="L12508" s="213"/>
    </row>
    <row r="12509" spans="12:12" x14ac:dyDescent="0.35">
      <c r="L12509" s="213"/>
    </row>
    <row r="12510" spans="12:12" x14ac:dyDescent="0.35">
      <c r="L12510" s="213"/>
    </row>
    <row r="12511" spans="12:12" x14ac:dyDescent="0.35">
      <c r="L12511" s="213"/>
    </row>
    <row r="12512" spans="12:12" x14ac:dyDescent="0.35">
      <c r="L12512" s="213"/>
    </row>
    <row r="12513" spans="12:12" x14ac:dyDescent="0.35">
      <c r="L12513" s="213"/>
    </row>
    <row r="12514" spans="12:12" x14ac:dyDescent="0.35">
      <c r="L12514" s="213"/>
    </row>
    <row r="12515" spans="12:12" x14ac:dyDescent="0.35">
      <c r="L12515" s="213"/>
    </row>
    <row r="12516" spans="12:12" x14ac:dyDescent="0.35">
      <c r="L12516" s="213"/>
    </row>
    <row r="12517" spans="12:12" x14ac:dyDescent="0.35">
      <c r="L12517" s="213"/>
    </row>
    <row r="12518" spans="12:12" x14ac:dyDescent="0.35">
      <c r="L12518" s="213"/>
    </row>
    <row r="12519" spans="12:12" x14ac:dyDescent="0.35">
      <c r="L12519" s="213"/>
    </row>
    <row r="12520" spans="12:12" x14ac:dyDescent="0.35">
      <c r="L12520" s="213"/>
    </row>
    <row r="12521" spans="12:12" x14ac:dyDescent="0.35">
      <c r="L12521" s="213"/>
    </row>
    <row r="12522" spans="12:12" x14ac:dyDescent="0.35">
      <c r="L12522" s="213"/>
    </row>
    <row r="12523" spans="12:12" x14ac:dyDescent="0.35">
      <c r="L12523" s="213"/>
    </row>
    <row r="12524" spans="12:12" x14ac:dyDescent="0.35">
      <c r="L12524" s="213"/>
    </row>
    <row r="12525" spans="12:12" x14ac:dyDescent="0.35">
      <c r="L12525" s="213"/>
    </row>
    <row r="12526" spans="12:12" x14ac:dyDescent="0.35">
      <c r="L12526" s="213"/>
    </row>
    <row r="12527" spans="12:12" x14ac:dyDescent="0.35">
      <c r="L12527" s="213"/>
    </row>
    <row r="12528" spans="12:12" x14ac:dyDescent="0.35">
      <c r="L12528" s="213"/>
    </row>
    <row r="12529" spans="12:12" x14ac:dyDescent="0.35">
      <c r="L12529" s="213"/>
    </row>
    <row r="12530" spans="12:12" x14ac:dyDescent="0.35">
      <c r="L12530" s="213"/>
    </row>
    <row r="12531" spans="12:12" x14ac:dyDescent="0.35">
      <c r="L12531" s="213"/>
    </row>
    <row r="12532" spans="12:12" x14ac:dyDescent="0.35">
      <c r="L12532" s="213"/>
    </row>
    <row r="12533" spans="12:12" x14ac:dyDescent="0.35">
      <c r="L12533" s="213"/>
    </row>
    <row r="12534" spans="12:12" x14ac:dyDescent="0.35">
      <c r="L12534" s="213"/>
    </row>
    <row r="12535" spans="12:12" x14ac:dyDescent="0.35">
      <c r="L12535" s="213"/>
    </row>
    <row r="12536" spans="12:12" x14ac:dyDescent="0.35">
      <c r="L12536" s="213"/>
    </row>
    <row r="12537" spans="12:12" x14ac:dyDescent="0.35">
      <c r="L12537" s="213"/>
    </row>
    <row r="12538" spans="12:12" x14ac:dyDescent="0.35">
      <c r="L12538" s="213"/>
    </row>
    <row r="12539" spans="12:12" x14ac:dyDescent="0.35">
      <c r="L12539" s="213"/>
    </row>
    <row r="12540" spans="12:12" x14ac:dyDescent="0.35">
      <c r="L12540" s="213"/>
    </row>
    <row r="12541" spans="12:12" x14ac:dyDescent="0.35">
      <c r="L12541" s="213"/>
    </row>
    <row r="12542" spans="12:12" x14ac:dyDescent="0.35">
      <c r="L12542" s="213"/>
    </row>
    <row r="12543" spans="12:12" x14ac:dyDescent="0.35">
      <c r="L12543" s="213"/>
    </row>
    <row r="12544" spans="12:12" x14ac:dyDescent="0.35">
      <c r="L12544" s="213"/>
    </row>
    <row r="12545" spans="12:12" x14ac:dyDescent="0.35">
      <c r="L12545" s="213"/>
    </row>
    <row r="12546" spans="12:12" x14ac:dyDescent="0.35">
      <c r="L12546" s="213"/>
    </row>
    <row r="12547" spans="12:12" x14ac:dyDescent="0.35">
      <c r="L12547" s="213"/>
    </row>
    <row r="12548" spans="12:12" x14ac:dyDescent="0.35">
      <c r="L12548" s="213"/>
    </row>
    <row r="12549" spans="12:12" x14ac:dyDescent="0.35">
      <c r="L12549" s="213"/>
    </row>
    <row r="12550" spans="12:12" x14ac:dyDescent="0.35">
      <c r="L12550" s="213"/>
    </row>
    <row r="12551" spans="12:12" x14ac:dyDescent="0.35">
      <c r="L12551" s="213"/>
    </row>
    <row r="12552" spans="12:12" x14ac:dyDescent="0.35">
      <c r="L12552" s="213"/>
    </row>
    <row r="12553" spans="12:12" x14ac:dyDescent="0.35">
      <c r="L12553" s="213"/>
    </row>
    <row r="12554" spans="12:12" x14ac:dyDescent="0.35">
      <c r="L12554" s="213"/>
    </row>
    <row r="12555" spans="12:12" x14ac:dyDescent="0.35">
      <c r="L12555" s="213"/>
    </row>
    <row r="12556" spans="12:12" x14ac:dyDescent="0.35">
      <c r="L12556" s="213"/>
    </row>
    <row r="12557" spans="12:12" x14ac:dyDescent="0.35">
      <c r="L12557" s="213"/>
    </row>
    <row r="12558" spans="12:12" x14ac:dyDescent="0.35">
      <c r="L12558" s="213"/>
    </row>
    <row r="12559" spans="12:12" x14ac:dyDescent="0.35">
      <c r="L12559" s="213"/>
    </row>
    <row r="12560" spans="12:12" x14ac:dyDescent="0.35">
      <c r="L12560" s="213"/>
    </row>
    <row r="12561" spans="12:12" x14ac:dyDescent="0.35">
      <c r="L12561" s="213"/>
    </row>
    <row r="12562" spans="12:12" x14ac:dyDescent="0.35">
      <c r="L12562" s="213"/>
    </row>
    <row r="12563" spans="12:12" x14ac:dyDescent="0.35">
      <c r="L12563" s="213"/>
    </row>
    <row r="12564" spans="12:12" x14ac:dyDescent="0.35">
      <c r="L12564" s="213"/>
    </row>
    <row r="12565" spans="12:12" x14ac:dyDescent="0.35">
      <c r="L12565" s="213"/>
    </row>
    <row r="12566" spans="12:12" x14ac:dyDescent="0.35">
      <c r="L12566" s="213"/>
    </row>
    <row r="12567" spans="12:12" x14ac:dyDescent="0.35">
      <c r="L12567" s="213"/>
    </row>
    <row r="12568" spans="12:12" x14ac:dyDescent="0.35">
      <c r="L12568" s="213"/>
    </row>
    <row r="12569" spans="12:12" x14ac:dyDescent="0.35">
      <c r="L12569" s="213"/>
    </row>
    <row r="12570" spans="12:12" x14ac:dyDescent="0.35">
      <c r="L12570" s="213"/>
    </row>
    <row r="12571" spans="12:12" x14ac:dyDescent="0.35">
      <c r="L12571" s="213"/>
    </row>
    <row r="12572" spans="12:12" x14ac:dyDescent="0.35">
      <c r="L12572" s="213"/>
    </row>
    <row r="12573" spans="12:12" x14ac:dyDescent="0.35">
      <c r="L12573" s="213"/>
    </row>
    <row r="12574" spans="12:12" x14ac:dyDescent="0.35">
      <c r="L12574" s="213"/>
    </row>
    <row r="12575" spans="12:12" x14ac:dyDescent="0.35">
      <c r="L12575" s="213"/>
    </row>
    <row r="12576" spans="12:12" x14ac:dyDescent="0.35">
      <c r="L12576" s="213"/>
    </row>
    <row r="12577" spans="12:12" x14ac:dyDescent="0.35">
      <c r="L12577" s="213"/>
    </row>
    <row r="12578" spans="12:12" x14ac:dyDescent="0.35">
      <c r="L12578" s="213"/>
    </row>
    <row r="12579" spans="12:12" x14ac:dyDescent="0.35">
      <c r="L12579" s="213"/>
    </row>
    <row r="12580" spans="12:12" x14ac:dyDescent="0.35">
      <c r="L12580" s="213"/>
    </row>
    <row r="12581" spans="12:12" x14ac:dyDescent="0.35">
      <c r="L12581" s="213"/>
    </row>
    <row r="12582" spans="12:12" x14ac:dyDescent="0.35">
      <c r="L12582" s="213"/>
    </row>
    <row r="12583" spans="12:12" x14ac:dyDescent="0.35">
      <c r="L12583" s="213"/>
    </row>
    <row r="12584" spans="12:12" x14ac:dyDescent="0.35">
      <c r="L12584" s="213"/>
    </row>
    <row r="12585" spans="12:12" x14ac:dyDescent="0.35">
      <c r="L12585" s="213"/>
    </row>
    <row r="12586" spans="12:12" x14ac:dyDescent="0.35">
      <c r="L12586" s="213"/>
    </row>
    <row r="12587" spans="12:12" x14ac:dyDescent="0.35">
      <c r="L12587" s="213"/>
    </row>
    <row r="12588" spans="12:12" x14ac:dyDescent="0.35">
      <c r="L12588" s="213"/>
    </row>
    <row r="12589" spans="12:12" x14ac:dyDescent="0.35">
      <c r="L12589" s="213"/>
    </row>
    <row r="12590" spans="12:12" x14ac:dyDescent="0.35">
      <c r="L12590" s="213"/>
    </row>
    <row r="12591" spans="12:12" x14ac:dyDescent="0.35">
      <c r="L12591" s="213"/>
    </row>
    <row r="12592" spans="12:12" x14ac:dyDescent="0.35">
      <c r="L12592" s="213"/>
    </row>
    <row r="12593" spans="12:12" x14ac:dyDescent="0.35">
      <c r="L12593" s="213"/>
    </row>
    <row r="12594" spans="12:12" x14ac:dyDescent="0.35">
      <c r="L12594" s="213"/>
    </row>
    <row r="12595" spans="12:12" x14ac:dyDescent="0.35">
      <c r="L12595" s="213"/>
    </row>
    <row r="12596" spans="12:12" x14ac:dyDescent="0.35">
      <c r="L12596" s="213"/>
    </row>
    <row r="12597" spans="12:12" x14ac:dyDescent="0.35">
      <c r="L12597" s="213"/>
    </row>
    <row r="12598" spans="12:12" x14ac:dyDescent="0.35">
      <c r="L12598" s="213"/>
    </row>
    <row r="12599" spans="12:12" x14ac:dyDescent="0.35">
      <c r="L12599" s="213"/>
    </row>
    <row r="12600" spans="12:12" x14ac:dyDescent="0.35">
      <c r="L12600" s="213"/>
    </row>
    <row r="12601" spans="12:12" x14ac:dyDescent="0.35">
      <c r="L12601" s="213"/>
    </row>
    <row r="12602" spans="12:12" x14ac:dyDescent="0.35">
      <c r="L12602" s="213"/>
    </row>
    <row r="12603" spans="12:12" x14ac:dyDescent="0.35">
      <c r="L12603" s="213"/>
    </row>
    <row r="12604" spans="12:12" x14ac:dyDescent="0.35">
      <c r="L12604" s="213"/>
    </row>
    <row r="12605" spans="12:12" x14ac:dyDescent="0.35">
      <c r="L12605" s="213"/>
    </row>
    <row r="12606" spans="12:12" x14ac:dyDescent="0.35">
      <c r="L12606" s="213"/>
    </row>
    <row r="12607" spans="12:12" x14ac:dyDescent="0.35">
      <c r="L12607" s="213"/>
    </row>
    <row r="12608" spans="12:12" x14ac:dyDescent="0.35">
      <c r="L12608" s="213"/>
    </row>
    <row r="12609" spans="12:12" x14ac:dyDescent="0.35">
      <c r="L12609" s="213"/>
    </row>
    <row r="12610" spans="12:12" x14ac:dyDescent="0.35">
      <c r="L12610" s="213"/>
    </row>
    <row r="12611" spans="12:12" x14ac:dyDescent="0.35">
      <c r="L12611" s="213"/>
    </row>
    <row r="12612" spans="12:12" x14ac:dyDescent="0.35">
      <c r="L12612" s="213"/>
    </row>
    <row r="12613" spans="12:12" x14ac:dyDescent="0.35">
      <c r="L12613" s="213"/>
    </row>
    <row r="12614" spans="12:12" x14ac:dyDescent="0.35">
      <c r="L12614" s="213"/>
    </row>
    <row r="12615" spans="12:12" x14ac:dyDescent="0.35">
      <c r="L12615" s="213"/>
    </row>
    <row r="12616" spans="12:12" x14ac:dyDescent="0.35">
      <c r="L12616" s="213"/>
    </row>
    <row r="12617" spans="12:12" x14ac:dyDescent="0.35">
      <c r="L12617" s="213"/>
    </row>
    <row r="12618" spans="12:12" x14ac:dyDescent="0.35">
      <c r="L12618" s="213"/>
    </row>
    <row r="12619" spans="12:12" x14ac:dyDescent="0.35">
      <c r="L12619" s="213"/>
    </row>
    <row r="12620" spans="12:12" x14ac:dyDescent="0.35">
      <c r="L12620" s="213"/>
    </row>
    <row r="12621" spans="12:12" x14ac:dyDescent="0.35">
      <c r="L12621" s="213"/>
    </row>
    <row r="12622" spans="12:12" x14ac:dyDescent="0.35">
      <c r="L12622" s="213"/>
    </row>
    <row r="12623" spans="12:12" x14ac:dyDescent="0.35">
      <c r="L12623" s="213"/>
    </row>
    <row r="12624" spans="12:12" x14ac:dyDescent="0.35">
      <c r="L12624" s="213"/>
    </row>
    <row r="12625" spans="12:12" x14ac:dyDescent="0.35">
      <c r="L12625" s="213"/>
    </row>
    <row r="12626" spans="12:12" x14ac:dyDescent="0.35">
      <c r="L12626" s="213"/>
    </row>
    <row r="12627" spans="12:12" x14ac:dyDescent="0.35">
      <c r="L12627" s="213"/>
    </row>
    <row r="12628" spans="12:12" x14ac:dyDescent="0.35">
      <c r="L12628" s="213"/>
    </row>
    <row r="12629" spans="12:12" x14ac:dyDescent="0.35">
      <c r="L12629" s="213"/>
    </row>
    <row r="12630" spans="12:12" x14ac:dyDescent="0.35">
      <c r="L12630" s="213"/>
    </row>
    <row r="12631" spans="12:12" x14ac:dyDescent="0.35">
      <c r="L12631" s="213"/>
    </row>
    <row r="12632" spans="12:12" x14ac:dyDescent="0.35">
      <c r="L12632" s="213"/>
    </row>
    <row r="12633" spans="12:12" x14ac:dyDescent="0.35">
      <c r="L12633" s="213"/>
    </row>
    <row r="12634" spans="12:12" x14ac:dyDescent="0.35">
      <c r="L12634" s="213"/>
    </row>
    <row r="12635" spans="12:12" x14ac:dyDescent="0.35">
      <c r="L12635" s="213"/>
    </row>
    <row r="12636" spans="12:12" x14ac:dyDescent="0.35">
      <c r="L12636" s="213"/>
    </row>
    <row r="12637" spans="12:12" x14ac:dyDescent="0.35">
      <c r="L12637" s="213"/>
    </row>
    <row r="12638" spans="12:12" x14ac:dyDescent="0.35">
      <c r="L12638" s="213"/>
    </row>
    <row r="12639" spans="12:12" x14ac:dyDescent="0.35">
      <c r="L12639" s="213"/>
    </row>
    <row r="12640" spans="12:12" x14ac:dyDescent="0.35">
      <c r="L12640" s="213"/>
    </row>
    <row r="12641" spans="12:12" x14ac:dyDescent="0.35">
      <c r="L12641" s="213"/>
    </row>
    <row r="12642" spans="12:12" x14ac:dyDescent="0.35">
      <c r="L12642" s="213"/>
    </row>
    <row r="12643" spans="12:12" x14ac:dyDescent="0.35">
      <c r="L12643" s="213"/>
    </row>
    <row r="12644" spans="12:12" x14ac:dyDescent="0.35">
      <c r="L12644" s="213"/>
    </row>
    <row r="12645" spans="12:12" x14ac:dyDescent="0.35">
      <c r="L12645" s="213"/>
    </row>
    <row r="12646" spans="12:12" x14ac:dyDescent="0.35">
      <c r="L12646" s="213"/>
    </row>
    <row r="12647" spans="12:12" x14ac:dyDescent="0.35">
      <c r="L12647" s="213"/>
    </row>
    <row r="12648" spans="12:12" x14ac:dyDescent="0.35">
      <c r="L12648" s="213"/>
    </row>
    <row r="12649" spans="12:12" x14ac:dyDescent="0.35">
      <c r="L12649" s="213"/>
    </row>
    <row r="12650" spans="12:12" x14ac:dyDescent="0.35">
      <c r="L12650" s="213"/>
    </row>
    <row r="12651" spans="12:12" x14ac:dyDescent="0.35">
      <c r="L12651" s="213"/>
    </row>
    <row r="12652" spans="12:12" x14ac:dyDescent="0.35">
      <c r="L12652" s="213"/>
    </row>
    <row r="12653" spans="12:12" x14ac:dyDescent="0.35">
      <c r="L12653" s="213"/>
    </row>
    <row r="12654" spans="12:12" x14ac:dyDescent="0.35">
      <c r="L12654" s="213"/>
    </row>
    <row r="12655" spans="12:12" x14ac:dyDescent="0.35">
      <c r="L12655" s="213"/>
    </row>
    <row r="12656" spans="12:12" x14ac:dyDescent="0.35">
      <c r="L12656" s="213"/>
    </row>
    <row r="12657" spans="12:12" x14ac:dyDescent="0.35">
      <c r="L12657" s="213"/>
    </row>
    <row r="12658" spans="12:12" x14ac:dyDescent="0.35">
      <c r="L12658" s="213"/>
    </row>
    <row r="12659" spans="12:12" x14ac:dyDescent="0.35">
      <c r="L12659" s="213"/>
    </row>
    <row r="12660" spans="12:12" x14ac:dyDescent="0.35">
      <c r="L12660" s="213"/>
    </row>
    <row r="12661" spans="12:12" x14ac:dyDescent="0.35">
      <c r="L12661" s="213"/>
    </row>
    <row r="12662" spans="12:12" x14ac:dyDescent="0.35">
      <c r="L12662" s="213"/>
    </row>
    <row r="12663" spans="12:12" x14ac:dyDescent="0.35">
      <c r="L12663" s="213"/>
    </row>
    <row r="12664" spans="12:12" x14ac:dyDescent="0.35">
      <c r="L12664" s="213"/>
    </row>
    <row r="12665" spans="12:12" x14ac:dyDescent="0.35">
      <c r="L12665" s="213"/>
    </row>
    <row r="12666" spans="12:12" x14ac:dyDescent="0.35">
      <c r="L12666" s="213"/>
    </row>
    <row r="12667" spans="12:12" x14ac:dyDescent="0.35">
      <c r="L12667" s="213"/>
    </row>
    <row r="12668" spans="12:12" x14ac:dyDescent="0.35">
      <c r="L12668" s="213"/>
    </row>
    <row r="12669" spans="12:12" x14ac:dyDescent="0.35">
      <c r="L12669" s="213"/>
    </row>
    <row r="12670" spans="12:12" x14ac:dyDescent="0.35">
      <c r="L12670" s="213"/>
    </row>
    <row r="12671" spans="12:12" x14ac:dyDescent="0.35">
      <c r="L12671" s="213"/>
    </row>
    <row r="12672" spans="12:12" x14ac:dyDescent="0.35">
      <c r="L12672" s="213"/>
    </row>
    <row r="12673" spans="12:12" x14ac:dyDescent="0.35">
      <c r="L12673" s="213"/>
    </row>
    <row r="12674" spans="12:12" x14ac:dyDescent="0.35">
      <c r="L12674" s="213"/>
    </row>
    <row r="12675" spans="12:12" x14ac:dyDescent="0.35">
      <c r="L12675" s="213"/>
    </row>
    <row r="12676" spans="12:12" x14ac:dyDescent="0.35">
      <c r="L12676" s="213"/>
    </row>
    <row r="12677" spans="12:12" x14ac:dyDescent="0.35">
      <c r="L12677" s="213"/>
    </row>
    <row r="12678" spans="12:12" x14ac:dyDescent="0.35">
      <c r="L12678" s="213"/>
    </row>
    <row r="12679" spans="12:12" x14ac:dyDescent="0.35">
      <c r="L12679" s="213"/>
    </row>
    <row r="12680" spans="12:12" x14ac:dyDescent="0.35">
      <c r="L12680" s="213"/>
    </row>
    <row r="12681" spans="12:12" x14ac:dyDescent="0.35">
      <c r="L12681" s="213"/>
    </row>
    <row r="12682" spans="12:12" x14ac:dyDescent="0.35">
      <c r="L12682" s="213"/>
    </row>
    <row r="12683" spans="12:12" x14ac:dyDescent="0.35">
      <c r="L12683" s="213"/>
    </row>
    <row r="12684" spans="12:12" x14ac:dyDescent="0.35">
      <c r="L12684" s="213"/>
    </row>
    <row r="12685" spans="12:12" x14ac:dyDescent="0.35">
      <c r="L12685" s="213"/>
    </row>
    <row r="12686" spans="12:12" x14ac:dyDescent="0.35">
      <c r="L12686" s="213"/>
    </row>
    <row r="12687" spans="12:12" x14ac:dyDescent="0.35">
      <c r="L12687" s="213"/>
    </row>
    <row r="12688" spans="12:12" x14ac:dyDescent="0.35">
      <c r="L12688" s="213"/>
    </row>
    <row r="12689" spans="12:12" x14ac:dyDescent="0.35">
      <c r="L12689" s="213"/>
    </row>
    <row r="12690" spans="12:12" x14ac:dyDescent="0.35">
      <c r="L12690" s="213"/>
    </row>
    <row r="12691" spans="12:12" x14ac:dyDescent="0.35">
      <c r="L12691" s="213"/>
    </row>
    <row r="12692" spans="12:12" x14ac:dyDescent="0.35">
      <c r="L12692" s="213"/>
    </row>
    <row r="12693" spans="12:12" x14ac:dyDescent="0.35">
      <c r="L12693" s="213"/>
    </row>
    <row r="12694" spans="12:12" x14ac:dyDescent="0.35">
      <c r="L12694" s="213"/>
    </row>
    <row r="12695" spans="12:12" x14ac:dyDescent="0.35">
      <c r="L12695" s="213"/>
    </row>
    <row r="12696" spans="12:12" x14ac:dyDescent="0.35">
      <c r="L12696" s="213"/>
    </row>
    <row r="12697" spans="12:12" x14ac:dyDescent="0.35">
      <c r="L12697" s="213"/>
    </row>
    <row r="12698" spans="12:12" x14ac:dyDescent="0.35">
      <c r="L12698" s="213"/>
    </row>
    <row r="12699" spans="12:12" x14ac:dyDescent="0.35">
      <c r="L12699" s="213"/>
    </row>
    <row r="12700" spans="12:12" x14ac:dyDescent="0.35">
      <c r="L12700" s="213"/>
    </row>
    <row r="12701" spans="12:12" x14ac:dyDescent="0.35">
      <c r="L12701" s="213"/>
    </row>
    <row r="12702" spans="12:12" x14ac:dyDescent="0.35">
      <c r="L12702" s="213"/>
    </row>
    <row r="12703" spans="12:12" x14ac:dyDescent="0.35">
      <c r="L12703" s="213"/>
    </row>
    <row r="12704" spans="12:12" x14ac:dyDescent="0.35">
      <c r="L12704" s="213"/>
    </row>
    <row r="12705" spans="12:12" x14ac:dyDescent="0.35">
      <c r="L12705" s="213"/>
    </row>
    <row r="12706" spans="12:12" x14ac:dyDescent="0.35">
      <c r="L12706" s="213"/>
    </row>
    <row r="12707" spans="12:12" x14ac:dyDescent="0.35">
      <c r="L12707" s="213"/>
    </row>
    <row r="12708" spans="12:12" x14ac:dyDescent="0.35">
      <c r="L12708" s="213"/>
    </row>
    <row r="12709" spans="12:12" x14ac:dyDescent="0.35">
      <c r="L12709" s="213"/>
    </row>
    <row r="12710" spans="12:12" x14ac:dyDescent="0.35">
      <c r="L12710" s="213"/>
    </row>
    <row r="12711" spans="12:12" x14ac:dyDescent="0.35">
      <c r="L12711" s="213"/>
    </row>
    <row r="12712" spans="12:12" x14ac:dyDescent="0.35">
      <c r="L12712" s="213"/>
    </row>
    <row r="12713" spans="12:12" x14ac:dyDescent="0.35">
      <c r="L12713" s="213"/>
    </row>
    <row r="12714" spans="12:12" x14ac:dyDescent="0.35">
      <c r="L12714" s="213"/>
    </row>
    <row r="12715" spans="12:12" x14ac:dyDescent="0.35">
      <c r="L12715" s="213"/>
    </row>
    <row r="12716" spans="12:12" x14ac:dyDescent="0.35">
      <c r="L12716" s="213"/>
    </row>
    <row r="12717" spans="12:12" x14ac:dyDescent="0.35">
      <c r="L12717" s="213"/>
    </row>
    <row r="12718" spans="12:12" x14ac:dyDescent="0.35">
      <c r="L12718" s="213"/>
    </row>
    <row r="12719" spans="12:12" x14ac:dyDescent="0.35">
      <c r="L12719" s="213"/>
    </row>
    <row r="12720" spans="12:12" x14ac:dyDescent="0.35">
      <c r="L12720" s="213"/>
    </row>
    <row r="12721" spans="12:12" x14ac:dyDescent="0.35">
      <c r="L12721" s="213"/>
    </row>
    <row r="12722" spans="12:12" x14ac:dyDescent="0.35">
      <c r="L12722" s="213"/>
    </row>
    <row r="12723" spans="12:12" x14ac:dyDescent="0.35">
      <c r="L12723" s="213"/>
    </row>
    <row r="12724" spans="12:12" x14ac:dyDescent="0.35">
      <c r="L12724" s="213"/>
    </row>
    <row r="12725" spans="12:12" x14ac:dyDescent="0.35">
      <c r="L12725" s="213"/>
    </row>
    <row r="12726" spans="12:12" x14ac:dyDescent="0.35">
      <c r="L12726" s="213"/>
    </row>
    <row r="12727" spans="12:12" x14ac:dyDescent="0.35">
      <c r="L12727" s="213"/>
    </row>
    <row r="12728" spans="12:12" x14ac:dyDescent="0.35">
      <c r="L12728" s="213"/>
    </row>
    <row r="12729" spans="12:12" x14ac:dyDescent="0.35">
      <c r="L12729" s="213"/>
    </row>
    <row r="12730" spans="12:12" x14ac:dyDescent="0.35">
      <c r="L12730" s="213"/>
    </row>
    <row r="12731" spans="12:12" x14ac:dyDescent="0.35">
      <c r="L12731" s="213"/>
    </row>
    <row r="12732" spans="12:12" x14ac:dyDescent="0.35">
      <c r="L12732" s="213"/>
    </row>
    <row r="12733" spans="12:12" x14ac:dyDescent="0.35">
      <c r="L12733" s="213"/>
    </row>
    <row r="12734" spans="12:12" x14ac:dyDescent="0.35">
      <c r="L12734" s="213"/>
    </row>
    <row r="12735" spans="12:12" x14ac:dyDescent="0.35">
      <c r="L12735" s="213"/>
    </row>
    <row r="12736" spans="12:12" x14ac:dyDescent="0.35">
      <c r="L12736" s="213"/>
    </row>
    <row r="12737" spans="12:12" x14ac:dyDescent="0.35">
      <c r="L12737" s="213"/>
    </row>
    <row r="12738" spans="12:12" x14ac:dyDescent="0.35">
      <c r="L12738" s="213"/>
    </row>
    <row r="12739" spans="12:12" x14ac:dyDescent="0.35">
      <c r="L12739" s="213"/>
    </row>
    <row r="12740" spans="12:12" x14ac:dyDescent="0.35">
      <c r="L12740" s="213"/>
    </row>
    <row r="12741" spans="12:12" x14ac:dyDescent="0.35">
      <c r="L12741" s="213"/>
    </row>
    <row r="12742" spans="12:12" x14ac:dyDescent="0.35">
      <c r="L12742" s="213"/>
    </row>
    <row r="12743" spans="12:12" x14ac:dyDescent="0.35">
      <c r="L12743" s="213"/>
    </row>
    <row r="12744" spans="12:12" x14ac:dyDescent="0.35">
      <c r="L12744" s="213"/>
    </row>
    <row r="12745" spans="12:12" x14ac:dyDescent="0.35">
      <c r="L12745" s="213"/>
    </row>
    <row r="12746" spans="12:12" x14ac:dyDescent="0.35">
      <c r="L12746" s="213"/>
    </row>
    <row r="12747" spans="12:12" x14ac:dyDescent="0.35">
      <c r="L12747" s="213"/>
    </row>
    <row r="12748" spans="12:12" x14ac:dyDescent="0.35">
      <c r="L12748" s="213"/>
    </row>
    <row r="12749" spans="12:12" x14ac:dyDescent="0.35">
      <c r="L12749" s="213"/>
    </row>
    <row r="12750" spans="12:12" x14ac:dyDescent="0.35">
      <c r="L12750" s="213"/>
    </row>
    <row r="12751" spans="12:12" x14ac:dyDescent="0.35">
      <c r="L12751" s="213"/>
    </row>
    <row r="12752" spans="12:12" x14ac:dyDescent="0.35">
      <c r="L12752" s="213"/>
    </row>
    <row r="12753" spans="12:12" x14ac:dyDescent="0.35">
      <c r="L12753" s="213"/>
    </row>
    <row r="12754" spans="12:12" x14ac:dyDescent="0.35">
      <c r="L12754" s="213"/>
    </row>
    <row r="12755" spans="12:12" x14ac:dyDescent="0.35">
      <c r="L12755" s="213"/>
    </row>
    <row r="12756" spans="12:12" x14ac:dyDescent="0.35">
      <c r="L12756" s="213"/>
    </row>
    <row r="12757" spans="12:12" x14ac:dyDescent="0.35">
      <c r="L12757" s="213"/>
    </row>
    <row r="12758" spans="12:12" x14ac:dyDescent="0.35">
      <c r="L12758" s="213"/>
    </row>
    <row r="12759" spans="12:12" x14ac:dyDescent="0.35">
      <c r="L12759" s="213"/>
    </row>
    <row r="12760" spans="12:12" x14ac:dyDescent="0.35">
      <c r="L12760" s="213"/>
    </row>
    <row r="12761" spans="12:12" x14ac:dyDescent="0.35">
      <c r="L12761" s="213"/>
    </row>
    <row r="12762" spans="12:12" x14ac:dyDescent="0.35">
      <c r="L12762" s="213"/>
    </row>
    <row r="12763" spans="12:12" x14ac:dyDescent="0.35">
      <c r="L12763" s="213"/>
    </row>
    <row r="12764" spans="12:12" x14ac:dyDescent="0.35">
      <c r="L12764" s="213"/>
    </row>
    <row r="12765" spans="12:12" x14ac:dyDescent="0.35">
      <c r="L12765" s="213"/>
    </row>
    <row r="12766" spans="12:12" x14ac:dyDescent="0.35">
      <c r="L12766" s="213"/>
    </row>
    <row r="12767" spans="12:12" x14ac:dyDescent="0.35">
      <c r="L12767" s="213"/>
    </row>
    <row r="12768" spans="12:12" x14ac:dyDescent="0.35">
      <c r="L12768" s="213"/>
    </row>
    <row r="12769" spans="12:12" x14ac:dyDescent="0.35">
      <c r="L12769" s="213"/>
    </row>
    <row r="12770" spans="12:12" x14ac:dyDescent="0.35">
      <c r="L12770" s="213"/>
    </row>
    <row r="12771" spans="12:12" x14ac:dyDescent="0.35">
      <c r="L12771" s="213"/>
    </row>
    <row r="12772" spans="12:12" x14ac:dyDescent="0.35">
      <c r="L12772" s="213"/>
    </row>
    <row r="12773" spans="12:12" x14ac:dyDescent="0.35">
      <c r="L12773" s="213"/>
    </row>
    <row r="12774" spans="12:12" x14ac:dyDescent="0.35">
      <c r="L12774" s="213"/>
    </row>
    <row r="12775" spans="12:12" x14ac:dyDescent="0.35">
      <c r="L12775" s="213"/>
    </row>
    <row r="12776" spans="12:12" x14ac:dyDescent="0.35">
      <c r="L12776" s="213"/>
    </row>
    <row r="12777" spans="12:12" x14ac:dyDescent="0.35">
      <c r="L12777" s="213"/>
    </row>
    <row r="12778" spans="12:12" x14ac:dyDescent="0.35">
      <c r="L12778" s="213"/>
    </row>
    <row r="12779" spans="12:12" x14ac:dyDescent="0.35">
      <c r="L12779" s="213"/>
    </row>
    <row r="12780" spans="12:12" x14ac:dyDescent="0.35">
      <c r="L12780" s="213"/>
    </row>
    <row r="12781" spans="12:12" x14ac:dyDescent="0.35">
      <c r="L12781" s="213"/>
    </row>
    <row r="12782" spans="12:12" x14ac:dyDescent="0.35">
      <c r="L12782" s="213"/>
    </row>
    <row r="12783" spans="12:12" x14ac:dyDescent="0.35">
      <c r="L12783" s="213"/>
    </row>
    <row r="12784" spans="12:12" x14ac:dyDescent="0.35">
      <c r="L12784" s="213"/>
    </row>
    <row r="12785" spans="12:12" x14ac:dyDescent="0.35">
      <c r="L12785" s="213"/>
    </row>
    <row r="12786" spans="12:12" x14ac:dyDescent="0.35">
      <c r="L12786" s="213"/>
    </row>
    <row r="12787" spans="12:12" x14ac:dyDescent="0.35">
      <c r="L12787" s="213"/>
    </row>
    <row r="12788" spans="12:12" x14ac:dyDescent="0.35">
      <c r="L12788" s="213"/>
    </row>
    <row r="12789" spans="12:12" x14ac:dyDescent="0.35">
      <c r="L12789" s="213"/>
    </row>
    <row r="12790" spans="12:12" x14ac:dyDescent="0.35">
      <c r="L12790" s="213"/>
    </row>
    <row r="12791" spans="12:12" x14ac:dyDescent="0.35">
      <c r="L12791" s="213"/>
    </row>
    <row r="12792" spans="12:12" x14ac:dyDescent="0.35">
      <c r="L12792" s="213"/>
    </row>
    <row r="12793" spans="12:12" x14ac:dyDescent="0.35">
      <c r="L12793" s="213"/>
    </row>
    <row r="12794" spans="12:12" x14ac:dyDescent="0.35">
      <c r="L12794" s="213"/>
    </row>
    <row r="12795" spans="12:12" x14ac:dyDescent="0.35">
      <c r="L12795" s="213"/>
    </row>
    <row r="12796" spans="12:12" x14ac:dyDescent="0.35">
      <c r="L12796" s="213"/>
    </row>
    <row r="12797" spans="12:12" x14ac:dyDescent="0.35">
      <c r="L12797" s="213"/>
    </row>
    <row r="12798" spans="12:12" x14ac:dyDescent="0.35">
      <c r="L12798" s="213"/>
    </row>
    <row r="12799" spans="12:12" x14ac:dyDescent="0.35">
      <c r="L12799" s="213"/>
    </row>
    <row r="12800" spans="12:12" x14ac:dyDescent="0.35">
      <c r="L12800" s="213"/>
    </row>
    <row r="12801" spans="12:12" x14ac:dyDescent="0.35">
      <c r="L12801" s="213"/>
    </row>
    <row r="12802" spans="12:12" x14ac:dyDescent="0.35">
      <c r="L12802" s="213"/>
    </row>
    <row r="12803" spans="12:12" x14ac:dyDescent="0.35">
      <c r="L12803" s="213"/>
    </row>
    <row r="12804" spans="12:12" x14ac:dyDescent="0.35">
      <c r="L12804" s="213"/>
    </row>
    <row r="12805" spans="12:12" x14ac:dyDescent="0.35">
      <c r="L12805" s="213"/>
    </row>
    <row r="12806" spans="12:12" x14ac:dyDescent="0.35">
      <c r="L12806" s="213"/>
    </row>
    <row r="12807" spans="12:12" x14ac:dyDescent="0.35">
      <c r="L12807" s="213"/>
    </row>
    <row r="12808" spans="12:12" x14ac:dyDescent="0.35">
      <c r="L12808" s="213"/>
    </row>
    <row r="12809" spans="12:12" x14ac:dyDescent="0.35">
      <c r="L12809" s="213"/>
    </row>
    <row r="12810" spans="12:12" x14ac:dyDescent="0.35">
      <c r="L12810" s="213"/>
    </row>
    <row r="12811" spans="12:12" x14ac:dyDescent="0.35">
      <c r="L12811" s="213"/>
    </row>
    <row r="12812" spans="12:12" x14ac:dyDescent="0.35">
      <c r="L12812" s="213"/>
    </row>
    <row r="12813" spans="12:12" x14ac:dyDescent="0.35">
      <c r="L12813" s="213"/>
    </row>
    <row r="12814" spans="12:12" x14ac:dyDescent="0.35">
      <c r="L12814" s="213"/>
    </row>
    <row r="12815" spans="12:12" x14ac:dyDescent="0.35">
      <c r="L12815" s="213"/>
    </row>
    <row r="12816" spans="12:12" x14ac:dyDescent="0.35">
      <c r="L12816" s="213"/>
    </row>
    <row r="12817" spans="12:12" x14ac:dyDescent="0.35">
      <c r="L12817" s="213"/>
    </row>
    <row r="12818" spans="12:12" x14ac:dyDescent="0.35">
      <c r="L12818" s="213"/>
    </row>
    <row r="12819" spans="12:12" x14ac:dyDescent="0.35">
      <c r="L12819" s="213"/>
    </row>
    <row r="12820" spans="12:12" x14ac:dyDescent="0.35">
      <c r="L12820" s="213"/>
    </row>
    <row r="12821" spans="12:12" x14ac:dyDescent="0.35">
      <c r="L12821" s="213"/>
    </row>
    <row r="12822" spans="12:12" x14ac:dyDescent="0.35">
      <c r="L12822" s="213"/>
    </row>
    <row r="12823" spans="12:12" x14ac:dyDescent="0.35">
      <c r="L12823" s="213"/>
    </row>
    <row r="12824" spans="12:12" x14ac:dyDescent="0.35">
      <c r="L12824" s="213"/>
    </row>
    <row r="12825" spans="12:12" x14ac:dyDescent="0.35">
      <c r="L12825" s="213"/>
    </row>
    <row r="12826" spans="12:12" x14ac:dyDescent="0.35">
      <c r="L12826" s="213"/>
    </row>
    <row r="12827" spans="12:12" x14ac:dyDescent="0.35">
      <c r="L12827" s="213"/>
    </row>
    <row r="12828" spans="12:12" x14ac:dyDescent="0.35">
      <c r="L12828" s="213"/>
    </row>
    <row r="12829" spans="12:12" x14ac:dyDescent="0.35">
      <c r="L12829" s="213"/>
    </row>
    <row r="12830" spans="12:12" x14ac:dyDescent="0.35">
      <c r="L12830" s="213"/>
    </row>
    <row r="12831" spans="12:12" x14ac:dyDescent="0.35">
      <c r="L12831" s="213"/>
    </row>
    <row r="12832" spans="12:12" x14ac:dyDescent="0.35">
      <c r="L12832" s="213"/>
    </row>
    <row r="12833" spans="12:12" x14ac:dyDescent="0.35">
      <c r="L12833" s="213"/>
    </row>
    <row r="12834" spans="12:12" x14ac:dyDescent="0.35">
      <c r="L12834" s="213"/>
    </row>
    <row r="12835" spans="12:12" x14ac:dyDescent="0.35">
      <c r="L12835" s="213"/>
    </row>
    <row r="12836" spans="12:12" x14ac:dyDescent="0.35">
      <c r="L12836" s="213"/>
    </row>
    <row r="12837" spans="12:12" x14ac:dyDescent="0.35">
      <c r="L12837" s="213"/>
    </row>
    <row r="12838" spans="12:12" x14ac:dyDescent="0.35">
      <c r="L12838" s="213"/>
    </row>
    <row r="12839" spans="12:12" x14ac:dyDescent="0.35">
      <c r="L12839" s="213"/>
    </row>
    <row r="12840" spans="12:12" x14ac:dyDescent="0.35">
      <c r="L12840" s="213"/>
    </row>
    <row r="12841" spans="12:12" x14ac:dyDescent="0.35">
      <c r="L12841" s="213"/>
    </row>
    <row r="12842" spans="12:12" x14ac:dyDescent="0.35">
      <c r="L12842" s="213"/>
    </row>
    <row r="12843" spans="12:12" x14ac:dyDescent="0.35">
      <c r="L12843" s="213"/>
    </row>
    <row r="12844" spans="12:12" x14ac:dyDescent="0.35">
      <c r="L12844" s="213"/>
    </row>
    <row r="12845" spans="12:12" x14ac:dyDescent="0.35">
      <c r="L12845" s="213"/>
    </row>
    <row r="12846" spans="12:12" x14ac:dyDescent="0.35">
      <c r="L12846" s="213"/>
    </row>
    <row r="12847" spans="12:12" x14ac:dyDescent="0.35">
      <c r="L12847" s="213"/>
    </row>
    <row r="12848" spans="12:12" x14ac:dyDescent="0.35">
      <c r="L12848" s="213"/>
    </row>
    <row r="12849" spans="12:12" x14ac:dyDescent="0.35">
      <c r="L12849" s="213"/>
    </row>
    <row r="12850" spans="12:12" x14ac:dyDescent="0.35">
      <c r="L12850" s="213"/>
    </row>
    <row r="12851" spans="12:12" x14ac:dyDescent="0.35">
      <c r="L12851" s="213"/>
    </row>
    <row r="12852" spans="12:12" x14ac:dyDescent="0.35">
      <c r="L12852" s="213"/>
    </row>
    <row r="12853" spans="12:12" x14ac:dyDescent="0.35">
      <c r="L12853" s="213"/>
    </row>
    <row r="12854" spans="12:12" x14ac:dyDescent="0.35">
      <c r="L12854" s="213"/>
    </row>
    <row r="12855" spans="12:12" x14ac:dyDescent="0.35">
      <c r="L12855" s="213"/>
    </row>
    <row r="12856" spans="12:12" x14ac:dyDescent="0.35">
      <c r="L12856" s="213"/>
    </row>
    <row r="12857" spans="12:12" x14ac:dyDescent="0.35">
      <c r="L12857" s="213"/>
    </row>
    <row r="12858" spans="12:12" x14ac:dyDescent="0.35">
      <c r="L12858" s="213"/>
    </row>
    <row r="12859" spans="12:12" x14ac:dyDescent="0.35">
      <c r="L12859" s="213"/>
    </row>
    <row r="12860" spans="12:12" x14ac:dyDescent="0.35">
      <c r="L12860" s="213"/>
    </row>
    <row r="12861" spans="12:12" x14ac:dyDescent="0.35">
      <c r="L12861" s="213"/>
    </row>
    <row r="12862" spans="12:12" x14ac:dyDescent="0.35">
      <c r="L12862" s="213"/>
    </row>
    <row r="12863" spans="12:12" x14ac:dyDescent="0.35">
      <c r="L12863" s="213"/>
    </row>
    <row r="12864" spans="12:12" x14ac:dyDescent="0.35">
      <c r="L12864" s="213"/>
    </row>
    <row r="12865" spans="12:12" x14ac:dyDescent="0.35">
      <c r="L12865" s="213"/>
    </row>
    <row r="12866" spans="12:12" x14ac:dyDescent="0.35">
      <c r="L12866" s="213"/>
    </row>
    <row r="12867" spans="12:12" x14ac:dyDescent="0.35">
      <c r="L12867" s="213"/>
    </row>
    <row r="12868" spans="12:12" x14ac:dyDescent="0.35">
      <c r="L12868" s="213"/>
    </row>
    <row r="12869" spans="12:12" x14ac:dyDescent="0.35">
      <c r="L12869" s="213"/>
    </row>
    <row r="12870" spans="12:12" x14ac:dyDescent="0.35">
      <c r="L12870" s="213"/>
    </row>
    <row r="12871" spans="12:12" x14ac:dyDescent="0.35">
      <c r="L12871" s="213"/>
    </row>
    <row r="12872" spans="12:12" x14ac:dyDescent="0.35">
      <c r="L12872" s="213"/>
    </row>
    <row r="12873" spans="12:12" x14ac:dyDescent="0.35">
      <c r="L12873" s="213"/>
    </row>
    <row r="12874" spans="12:12" x14ac:dyDescent="0.35">
      <c r="L12874" s="213"/>
    </row>
    <row r="12875" spans="12:12" x14ac:dyDescent="0.35">
      <c r="L12875" s="213"/>
    </row>
    <row r="12876" spans="12:12" x14ac:dyDescent="0.35">
      <c r="L12876" s="213"/>
    </row>
    <row r="12877" spans="12:12" x14ac:dyDescent="0.35">
      <c r="L12877" s="213"/>
    </row>
    <row r="12878" spans="12:12" x14ac:dyDescent="0.35">
      <c r="L12878" s="213"/>
    </row>
    <row r="12879" spans="12:12" x14ac:dyDescent="0.35">
      <c r="L12879" s="213"/>
    </row>
    <row r="12880" spans="12:12" x14ac:dyDescent="0.35">
      <c r="L12880" s="213"/>
    </row>
    <row r="12881" spans="12:12" x14ac:dyDescent="0.35">
      <c r="L12881" s="213"/>
    </row>
    <row r="12882" spans="12:12" x14ac:dyDescent="0.35">
      <c r="L12882" s="213"/>
    </row>
    <row r="12883" spans="12:12" x14ac:dyDescent="0.35">
      <c r="L12883" s="213"/>
    </row>
    <row r="12884" spans="12:12" x14ac:dyDescent="0.35">
      <c r="L12884" s="213"/>
    </row>
    <row r="12885" spans="12:12" x14ac:dyDescent="0.35">
      <c r="L12885" s="213"/>
    </row>
    <row r="12886" spans="12:12" x14ac:dyDescent="0.35">
      <c r="L12886" s="213"/>
    </row>
    <row r="12887" spans="12:12" x14ac:dyDescent="0.35">
      <c r="L12887" s="213"/>
    </row>
    <row r="12888" spans="12:12" x14ac:dyDescent="0.35">
      <c r="L12888" s="213"/>
    </row>
    <row r="12889" spans="12:12" x14ac:dyDescent="0.35">
      <c r="L12889" s="213"/>
    </row>
    <row r="12890" spans="12:12" x14ac:dyDescent="0.35">
      <c r="L12890" s="213"/>
    </row>
    <row r="12891" spans="12:12" x14ac:dyDescent="0.35">
      <c r="L12891" s="213"/>
    </row>
    <row r="12892" spans="12:12" x14ac:dyDescent="0.35">
      <c r="L12892" s="213"/>
    </row>
    <row r="12893" spans="12:12" x14ac:dyDescent="0.35">
      <c r="L12893" s="213"/>
    </row>
    <row r="12894" spans="12:12" x14ac:dyDescent="0.35">
      <c r="L12894" s="213"/>
    </row>
    <row r="12895" spans="12:12" x14ac:dyDescent="0.35">
      <c r="L12895" s="213"/>
    </row>
    <row r="12896" spans="12:12" x14ac:dyDescent="0.35">
      <c r="L12896" s="213"/>
    </row>
    <row r="12897" spans="12:12" x14ac:dyDescent="0.35">
      <c r="L12897" s="213"/>
    </row>
    <row r="12898" spans="12:12" x14ac:dyDescent="0.35">
      <c r="L12898" s="213"/>
    </row>
    <row r="12899" spans="12:12" x14ac:dyDescent="0.35">
      <c r="L12899" s="213"/>
    </row>
    <row r="12900" spans="12:12" x14ac:dyDescent="0.35">
      <c r="L12900" s="213"/>
    </row>
    <row r="12901" spans="12:12" x14ac:dyDescent="0.35">
      <c r="L12901" s="213"/>
    </row>
    <row r="12902" spans="12:12" x14ac:dyDescent="0.35">
      <c r="L12902" s="213"/>
    </row>
    <row r="12903" spans="12:12" x14ac:dyDescent="0.35">
      <c r="L12903" s="213"/>
    </row>
    <row r="12904" spans="12:12" x14ac:dyDescent="0.35">
      <c r="L12904" s="213"/>
    </row>
    <row r="12905" spans="12:12" x14ac:dyDescent="0.35">
      <c r="L12905" s="213"/>
    </row>
    <row r="12906" spans="12:12" x14ac:dyDescent="0.35">
      <c r="L12906" s="213"/>
    </row>
    <row r="12907" spans="12:12" x14ac:dyDescent="0.35">
      <c r="L12907" s="213"/>
    </row>
    <row r="12908" spans="12:12" x14ac:dyDescent="0.35">
      <c r="L12908" s="213"/>
    </row>
    <row r="12909" spans="12:12" x14ac:dyDescent="0.35">
      <c r="L12909" s="213"/>
    </row>
    <row r="12910" spans="12:12" x14ac:dyDescent="0.35">
      <c r="L12910" s="213"/>
    </row>
    <row r="12911" spans="12:12" x14ac:dyDescent="0.35">
      <c r="L12911" s="213"/>
    </row>
    <row r="12912" spans="12:12" x14ac:dyDescent="0.35">
      <c r="L12912" s="213"/>
    </row>
    <row r="12913" spans="12:12" x14ac:dyDescent="0.35">
      <c r="L12913" s="213"/>
    </row>
    <row r="12914" spans="12:12" x14ac:dyDescent="0.35">
      <c r="L12914" s="213"/>
    </row>
    <row r="12915" spans="12:12" x14ac:dyDescent="0.35">
      <c r="L12915" s="213"/>
    </row>
    <row r="12916" spans="12:12" x14ac:dyDescent="0.35">
      <c r="L12916" s="213"/>
    </row>
    <row r="12917" spans="12:12" x14ac:dyDescent="0.35">
      <c r="L12917" s="213"/>
    </row>
    <row r="12918" spans="12:12" x14ac:dyDescent="0.35">
      <c r="L12918" s="213"/>
    </row>
    <row r="12919" spans="12:12" x14ac:dyDescent="0.35">
      <c r="L12919" s="213"/>
    </row>
    <row r="12920" spans="12:12" x14ac:dyDescent="0.35">
      <c r="L12920" s="213"/>
    </row>
    <row r="12921" spans="12:12" x14ac:dyDescent="0.35">
      <c r="L12921" s="213"/>
    </row>
    <row r="12922" spans="12:12" x14ac:dyDescent="0.35">
      <c r="L12922" s="213"/>
    </row>
    <row r="12923" spans="12:12" x14ac:dyDescent="0.35">
      <c r="L12923" s="213"/>
    </row>
    <row r="12924" spans="12:12" x14ac:dyDescent="0.35">
      <c r="L12924" s="213"/>
    </row>
    <row r="12925" spans="12:12" x14ac:dyDescent="0.35">
      <c r="L12925" s="213"/>
    </row>
    <row r="12926" spans="12:12" x14ac:dyDescent="0.35">
      <c r="L12926" s="213"/>
    </row>
    <row r="12927" spans="12:12" x14ac:dyDescent="0.35">
      <c r="L12927" s="213"/>
    </row>
    <row r="12928" spans="12:12" x14ac:dyDescent="0.35">
      <c r="L12928" s="213"/>
    </row>
    <row r="12929" spans="12:12" x14ac:dyDescent="0.35">
      <c r="L12929" s="213"/>
    </row>
    <row r="12930" spans="12:12" x14ac:dyDescent="0.35">
      <c r="L12930" s="213"/>
    </row>
    <row r="12931" spans="12:12" x14ac:dyDescent="0.35">
      <c r="L12931" s="213"/>
    </row>
    <row r="12932" spans="12:12" x14ac:dyDescent="0.35">
      <c r="L12932" s="213"/>
    </row>
    <row r="12933" spans="12:12" x14ac:dyDescent="0.35">
      <c r="L12933" s="213"/>
    </row>
    <row r="12934" spans="12:12" x14ac:dyDescent="0.35">
      <c r="L12934" s="213"/>
    </row>
    <row r="12935" spans="12:12" x14ac:dyDescent="0.35">
      <c r="L12935" s="213"/>
    </row>
    <row r="12936" spans="12:12" x14ac:dyDescent="0.35">
      <c r="L12936" s="213"/>
    </row>
    <row r="12937" spans="12:12" x14ac:dyDescent="0.35">
      <c r="L12937" s="213"/>
    </row>
    <row r="12938" spans="12:12" x14ac:dyDescent="0.35">
      <c r="L12938" s="213"/>
    </row>
    <row r="12939" spans="12:12" x14ac:dyDescent="0.35">
      <c r="L12939" s="213"/>
    </row>
    <row r="12940" spans="12:12" x14ac:dyDescent="0.35">
      <c r="L12940" s="213"/>
    </row>
    <row r="12941" spans="12:12" x14ac:dyDescent="0.35">
      <c r="L12941" s="213"/>
    </row>
    <row r="12942" spans="12:12" x14ac:dyDescent="0.35">
      <c r="L12942" s="213"/>
    </row>
    <row r="12943" spans="12:12" x14ac:dyDescent="0.35">
      <c r="L12943" s="213"/>
    </row>
    <row r="12944" spans="12:12" x14ac:dyDescent="0.35">
      <c r="L12944" s="213"/>
    </row>
    <row r="12945" spans="12:12" x14ac:dyDescent="0.35">
      <c r="L12945" s="213"/>
    </row>
    <row r="12946" spans="12:12" x14ac:dyDescent="0.35">
      <c r="L12946" s="213"/>
    </row>
    <row r="12947" spans="12:12" x14ac:dyDescent="0.35">
      <c r="L12947" s="213"/>
    </row>
    <row r="12948" spans="12:12" x14ac:dyDescent="0.35">
      <c r="L12948" s="213"/>
    </row>
    <row r="12949" spans="12:12" x14ac:dyDescent="0.35">
      <c r="L12949" s="213"/>
    </row>
    <row r="12950" spans="12:12" x14ac:dyDescent="0.35">
      <c r="L12950" s="213"/>
    </row>
    <row r="12951" spans="12:12" x14ac:dyDescent="0.35">
      <c r="L12951" s="213"/>
    </row>
    <row r="12952" spans="12:12" x14ac:dyDescent="0.35">
      <c r="L12952" s="213"/>
    </row>
    <row r="12953" spans="12:12" x14ac:dyDescent="0.35">
      <c r="L12953" s="213"/>
    </row>
    <row r="12954" spans="12:12" x14ac:dyDescent="0.35">
      <c r="L12954" s="213"/>
    </row>
    <row r="12955" spans="12:12" x14ac:dyDescent="0.35">
      <c r="L12955" s="213"/>
    </row>
    <row r="12956" spans="12:12" x14ac:dyDescent="0.35">
      <c r="L12956" s="213"/>
    </row>
    <row r="12957" spans="12:12" x14ac:dyDescent="0.35">
      <c r="L12957" s="213"/>
    </row>
    <row r="12958" spans="12:12" x14ac:dyDescent="0.35">
      <c r="L12958" s="213"/>
    </row>
    <row r="12959" spans="12:12" x14ac:dyDescent="0.35">
      <c r="L12959" s="213"/>
    </row>
    <row r="12960" spans="12:12" x14ac:dyDescent="0.35">
      <c r="L12960" s="213"/>
    </row>
    <row r="12961" spans="12:12" x14ac:dyDescent="0.35">
      <c r="L12961" s="213"/>
    </row>
    <row r="12962" spans="12:12" x14ac:dyDescent="0.35">
      <c r="L12962" s="213"/>
    </row>
    <row r="12963" spans="12:12" x14ac:dyDescent="0.35">
      <c r="L12963" s="213"/>
    </row>
    <row r="12964" spans="12:12" x14ac:dyDescent="0.35">
      <c r="L12964" s="213"/>
    </row>
    <row r="12965" spans="12:12" x14ac:dyDescent="0.35">
      <c r="L12965" s="213"/>
    </row>
    <row r="12966" spans="12:12" x14ac:dyDescent="0.35">
      <c r="L12966" s="213"/>
    </row>
    <row r="12967" spans="12:12" x14ac:dyDescent="0.35">
      <c r="L12967" s="213"/>
    </row>
    <row r="12968" spans="12:12" x14ac:dyDescent="0.35">
      <c r="L12968" s="213"/>
    </row>
    <row r="12969" spans="12:12" x14ac:dyDescent="0.35">
      <c r="L12969" s="213"/>
    </row>
    <row r="12970" spans="12:12" x14ac:dyDescent="0.35">
      <c r="L12970" s="213"/>
    </row>
    <row r="12971" spans="12:12" x14ac:dyDescent="0.35">
      <c r="L12971" s="213"/>
    </row>
    <row r="12972" spans="12:12" x14ac:dyDescent="0.35">
      <c r="L12972" s="213"/>
    </row>
    <row r="12973" spans="12:12" x14ac:dyDescent="0.35">
      <c r="L12973" s="213"/>
    </row>
    <row r="12974" spans="12:12" x14ac:dyDescent="0.35">
      <c r="L12974" s="213"/>
    </row>
    <row r="12975" spans="12:12" x14ac:dyDescent="0.35">
      <c r="L12975" s="213"/>
    </row>
    <row r="12976" spans="12:12" x14ac:dyDescent="0.35">
      <c r="L12976" s="213"/>
    </row>
    <row r="12977" spans="12:12" x14ac:dyDescent="0.35">
      <c r="L12977" s="213"/>
    </row>
    <row r="12978" spans="12:12" x14ac:dyDescent="0.35">
      <c r="L12978" s="213"/>
    </row>
    <row r="12979" spans="12:12" x14ac:dyDescent="0.35">
      <c r="L12979" s="213"/>
    </row>
    <row r="12980" spans="12:12" x14ac:dyDescent="0.35">
      <c r="L12980" s="213"/>
    </row>
    <row r="12981" spans="12:12" x14ac:dyDescent="0.35">
      <c r="L12981" s="213"/>
    </row>
    <row r="12982" spans="12:12" x14ac:dyDescent="0.35">
      <c r="L12982" s="213"/>
    </row>
    <row r="12983" spans="12:12" x14ac:dyDescent="0.35">
      <c r="L12983" s="213"/>
    </row>
    <row r="12984" spans="12:12" x14ac:dyDescent="0.35">
      <c r="L12984" s="213"/>
    </row>
    <row r="12985" spans="12:12" x14ac:dyDescent="0.35">
      <c r="L12985" s="213"/>
    </row>
    <row r="12986" spans="12:12" x14ac:dyDescent="0.35">
      <c r="L12986" s="213"/>
    </row>
    <row r="12987" spans="12:12" x14ac:dyDescent="0.35">
      <c r="L12987" s="213"/>
    </row>
    <row r="12988" spans="12:12" x14ac:dyDescent="0.35">
      <c r="L12988" s="213"/>
    </row>
    <row r="12989" spans="12:12" x14ac:dyDescent="0.35">
      <c r="L12989" s="213"/>
    </row>
    <row r="12990" spans="12:12" x14ac:dyDescent="0.35">
      <c r="L12990" s="213"/>
    </row>
    <row r="12991" spans="12:12" x14ac:dyDescent="0.35">
      <c r="L12991" s="213"/>
    </row>
    <row r="12992" spans="12:12" x14ac:dyDescent="0.35">
      <c r="L12992" s="213"/>
    </row>
    <row r="12993" spans="12:12" x14ac:dyDescent="0.35">
      <c r="L12993" s="213"/>
    </row>
    <row r="12994" spans="12:12" x14ac:dyDescent="0.35">
      <c r="L12994" s="213"/>
    </row>
    <row r="12995" spans="12:12" x14ac:dyDescent="0.35">
      <c r="L12995" s="213"/>
    </row>
    <row r="12996" spans="12:12" x14ac:dyDescent="0.35">
      <c r="L12996" s="213"/>
    </row>
    <row r="12997" spans="12:12" x14ac:dyDescent="0.35">
      <c r="L12997" s="213"/>
    </row>
    <row r="12998" spans="12:12" x14ac:dyDescent="0.35">
      <c r="L12998" s="213"/>
    </row>
    <row r="12999" spans="12:12" x14ac:dyDescent="0.35">
      <c r="L12999" s="213"/>
    </row>
    <row r="13000" spans="12:12" x14ac:dyDescent="0.35">
      <c r="L13000" s="213"/>
    </row>
    <row r="13001" spans="12:12" x14ac:dyDescent="0.35">
      <c r="L13001" s="213"/>
    </row>
    <row r="13002" spans="12:12" x14ac:dyDescent="0.35">
      <c r="L13002" s="213"/>
    </row>
    <row r="13003" spans="12:12" x14ac:dyDescent="0.35">
      <c r="L13003" s="213"/>
    </row>
    <row r="13004" spans="12:12" x14ac:dyDescent="0.35">
      <c r="L13004" s="213"/>
    </row>
    <row r="13005" spans="12:12" x14ac:dyDescent="0.35">
      <c r="L13005" s="213"/>
    </row>
    <row r="13006" spans="12:12" x14ac:dyDescent="0.35">
      <c r="L13006" s="213"/>
    </row>
    <row r="13007" spans="12:12" x14ac:dyDescent="0.35">
      <c r="L13007" s="213"/>
    </row>
    <row r="13008" spans="12:12" x14ac:dyDescent="0.35">
      <c r="L13008" s="213"/>
    </row>
    <row r="13009" spans="12:12" x14ac:dyDescent="0.35">
      <c r="L13009" s="213"/>
    </row>
    <row r="13010" spans="12:12" x14ac:dyDescent="0.35">
      <c r="L13010" s="213"/>
    </row>
    <row r="13011" spans="12:12" x14ac:dyDescent="0.35">
      <c r="L13011" s="213"/>
    </row>
    <row r="13012" spans="12:12" x14ac:dyDescent="0.35">
      <c r="L13012" s="213"/>
    </row>
    <row r="13013" spans="12:12" x14ac:dyDescent="0.35">
      <c r="L13013" s="213"/>
    </row>
    <row r="13014" spans="12:12" x14ac:dyDescent="0.35">
      <c r="L13014" s="213"/>
    </row>
    <row r="13015" spans="12:12" x14ac:dyDescent="0.35">
      <c r="L13015" s="213"/>
    </row>
    <row r="13016" spans="12:12" x14ac:dyDescent="0.35">
      <c r="L13016" s="213"/>
    </row>
    <row r="13017" spans="12:12" x14ac:dyDescent="0.35">
      <c r="L13017" s="213"/>
    </row>
    <row r="13018" spans="12:12" x14ac:dyDescent="0.35">
      <c r="L13018" s="213"/>
    </row>
    <row r="13019" spans="12:12" x14ac:dyDescent="0.35">
      <c r="L13019" s="213"/>
    </row>
    <row r="13020" spans="12:12" x14ac:dyDescent="0.35">
      <c r="L13020" s="213"/>
    </row>
    <row r="13021" spans="12:12" x14ac:dyDescent="0.35">
      <c r="L13021" s="213"/>
    </row>
    <row r="13022" spans="12:12" x14ac:dyDescent="0.35">
      <c r="L13022" s="213"/>
    </row>
    <row r="13023" spans="12:12" x14ac:dyDescent="0.35">
      <c r="L13023" s="213"/>
    </row>
    <row r="13024" spans="12:12" x14ac:dyDescent="0.35">
      <c r="L13024" s="213"/>
    </row>
    <row r="13025" spans="12:12" x14ac:dyDescent="0.35">
      <c r="L13025" s="213"/>
    </row>
    <row r="13026" spans="12:12" x14ac:dyDescent="0.35">
      <c r="L13026" s="213"/>
    </row>
    <row r="13027" spans="12:12" x14ac:dyDescent="0.35">
      <c r="L13027" s="213"/>
    </row>
    <row r="13028" spans="12:12" x14ac:dyDescent="0.35">
      <c r="L13028" s="213"/>
    </row>
    <row r="13029" spans="12:12" x14ac:dyDescent="0.35">
      <c r="L13029" s="213"/>
    </row>
    <row r="13030" spans="12:12" x14ac:dyDescent="0.35">
      <c r="L13030" s="213"/>
    </row>
    <row r="13031" spans="12:12" x14ac:dyDescent="0.35">
      <c r="L13031" s="213"/>
    </row>
    <row r="13032" spans="12:12" x14ac:dyDescent="0.35">
      <c r="L13032" s="213"/>
    </row>
    <row r="13033" spans="12:12" x14ac:dyDescent="0.35">
      <c r="L13033" s="213"/>
    </row>
    <row r="13034" spans="12:12" x14ac:dyDescent="0.35">
      <c r="L13034" s="213"/>
    </row>
    <row r="13035" spans="12:12" x14ac:dyDescent="0.35">
      <c r="L13035" s="213"/>
    </row>
    <row r="13036" spans="12:12" x14ac:dyDescent="0.35">
      <c r="L13036" s="213"/>
    </row>
    <row r="13037" spans="12:12" x14ac:dyDescent="0.35">
      <c r="L13037" s="213"/>
    </row>
    <row r="13038" spans="12:12" x14ac:dyDescent="0.35">
      <c r="L13038" s="213"/>
    </row>
    <row r="13039" spans="12:12" x14ac:dyDescent="0.35">
      <c r="L13039" s="213"/>
    </row>
    <row r="13040" spans="12:12" x14ac:dyDescent="0.35">
      <c r="L13040" s="213"/>
    </row>
    <row r="13041" spans="12:12" x14ac:dyDescent="0.35">
      <c r="L13041" s="213"/>
    </row>
    <row r="13042" spans="12:12" x14ac:dyDescent="0.35">
      <c r="L13042" s="213"/>
    </row>
    <row r="13043" spans="12:12" x14ac:dyDescent="0.35">
      <c r="L13043" s="213"/>
    </row>
    <row r="13044" spans="12:12" x14ac:dyDescent="0.35">
      <c r="L13044" s="213"/>
    </row>
    <row r="13045" spans="12:12" x14ac:dyDescent="0.35">
      <c r="L13045" s="213"/>
    </row>
    <row r="13046" spans="12:12" x14ac:dyDescent="0.35">
      <c r="L13046" s="213"/>
    </row>
    <row r="13047" spans="12:12" x14ac:dyDescent="0.35">
      <c r="L13047" s="213"/>
    </row>
    <row r="13048" spans="12:12" x14ac:dyDescent="0.35">
      <c r="L13048" s="213"/>
    </row>
    <row r="13049" spans="12:12" x14ac:dyDescent="0.35">
      <c r="L13049" s="213"/>
    </row>
    <row r="13050" spans="12:12" x14ac:dyDescent="0.35">
      <c r="L13050" s="213"/>
    </row>
    <row r="13051" spans="12:12" x14ac:dyDescent="0.35">
      <c r="L13051" s="213"/>
    </row>
    <row r="13052" spans="12:12" x14ac:dyDescent="0.35">
      <c r="L13052" s="213"/>
    </row>
    <row r="13053" spans="12:12" x14ac:dyDescent="0.35">
      <c r="L13053" s="213"/>
    </row>
    <row r="13054" spans="12:12" x14ac:dyDescent="0.35">
      <c r="L13054" s="213"/>
    </row>
    <row r="13055" spans="12:12" x14ac:dyDescent="0.35">
      <c r="L13055" s="213"/>
    </row>
    <row r="13056" spans="12:12" x14ac:dyDescent="0.35">
      <c r="L13056" s="213"/>
    </row>
    <row r="13057" spans="12:12" x14ac:dyDescent="0.35">
      <c r="L13057" s="213"/>
    </row>
    <row r="13058" spans="12:12" x14ac:dyDescent="0.35">
      <c r="L13058" s="213"/>
    </row>
    <row r="13059" spans="12:12" x14ac:dyDescent="0.35">
      <c r="L13059" s="213"/>
    </row>
    <row r="13060" spans="12:12" x14ac:dyDescent="0.35">
      <c r="L13060" s="213"/>
    </row>
    <row r="13061" spans="12:12" x14ac:dyDescent="0.35">
      <c r="L13061" s="213"/>
    </row>
    <row r="13062" spans="12:12" x14ac:dyDescent="0.35">
      <c r="L13062" s="213"/>
    </row>
    <row r="13063" spans="12:12" x14ac:dyDescent="0.35">
      <c r="L13063" s="213"/>
    </row>
    <row r="13064" spans="12:12" x14ac:dyDescent="0.35">
      <c r="L13064" s="213"/>
    </row>
    <row r="13065" spans="12:12" x14ac:dyDescent="0.35">
      <c r="L13065" s="213"/>
    </row>
    <row r="13066" spans="12:12" x14ac:dyDescent="0.35">
      <c r="L13066" s="213"/>
    </row>
    <row r="13067" spans="12:12" x14ac:dyDescent="0.35">
      <c r="L13067" s="213"/>
    </row>
    <row r="13068" spans="12:12" x14ac:dyDescent="0.35">
      <c r="L13068" s="213"/>
    </row>
    <row r="13069" spans="12:12" x14ac:dyDescent="0.35">
      <c r="L13069" s="213"/>
    </row>
    <row r="13070" spans="12:12" x14ac:dyDescent="0.35">
      <c r="L13070" s="213"/>
    </row>
    <row r="13071" spans="12:12" x14ac:dyDescent="0.35">
      <c r="L13071" s="213"/>
    </row>
    <row r="13072" spans="12:12" x14ac:dyDescent="0.35">
      <c r="L13072" s="213"/>
    </row>
    <row r="13073" spans="12:12" x14ac:dyDescent="0.35">
      <c r="L13073" s="213"/>
    </row>
    <row r="13074" spans="12:12" x14ac:dyDescent="0.35">
      <c r="L13074" s="213"/>
    </row>
    <row r="13075" spans="12:12" x14ac:dyDescent="0.35">
      <c r="L13075" s="213"/>
    </row>
    <row r="13076" spans="12:12" x14ac:dyDescent="0.35">
      <c r="L13076" s="213"/>
    </row>
    <row r="13077" spans="12:12" x14ac:dyDescent="0.35">
      <c r="L13077" s="213"/>
    </row>
    <row r="13078" spans="12:12" x14ac:dyDescent="0.35">
      <c r="L13078" s="213"/>
    </row>
    <row r="13079" spans="12:12" x14ac:dyDescent="0.35">
      <c r="L13079" s="213"/>
    </row>
    <row r="13080" spans="12:12" x14ac:dyDescent="0.35">
      <c r="L13080" s="213"/>
    </row>
    <row r="13081" spans="12:12" x14ac:dyDescent="0.35">
      <c r="L13081" s="213"/>
    </row>
    <row r="13082" spans="12:12" x14ac:dyDescent="0.35">
      <c r="L13082" s="213"/>
    </row>
    <row r="13083" spans="12:12" x14ac:dyDescent="0.35">
      <c r="L13083" s="213"/>
    </row>
    <row r="13084" spans="12:12" x14ac:dyDescent="0.35">
      <c r="L13084" s="213"/>
    </row>
    <row r="13085" spans="12:12" x14ac:dyDescent="0.35">
      <c r="L13085" s="213"/>
    </row>
    <row r="13086" spans="12:12" x14ac:dyDescent="0.35">
      <c r="L13086" s="213"/>
    </row>
    <row r="13087" spans="12:12" x14ac:dyDescent="0.35">
      <c r="L13087" s="213"/>
    </row>
    <row r="13088" spans="12:12" x14ac:dyDescent="0.35">
      <c r="L13088" s="213"/>
    </row>
    <row r="13089" spans="12:12" x14ac:dyDescent="0.35">
      <c r="L13089" s="213"/>
    </row>
    <row r="13090" spans="12:12" x14ac:dyDescent="0.35">
      <c r="L13090" s="213"/>
    </row>
    <row r="13091" spans="12:12" x14ac:dyDescent="0.35">
      <c r="L13091" s="213"/>
    </row>
    <row r="13092" spans="12:12" x14ac:dyDescent="0.35">
      <c r="L13092" s="213"/>
    </row>
    <row r="13093" spans="12:12" x14ac:dyDescent="0.35">
      <c r="L13093" s="213"/>
    </row>
    <row r="13094" spans="12:12" x14ac:dyDescent="0.35">
      <c r="L13094" s="213"/>
    </row>
    <row r="13095" spans="12:12" x14ac:dyDescent="0.35">
      <c r="L13095" s="213"/>
    </row>
    <row r="13096" spans="12:12" x14ac:dyDescent="0.35">
      <c r="L13096" s="213"/>
    </row>
    <row r="13097" spans="12:12" x14ac:dyDescent="0.35">
      <c r="L13097" s="213"/>
    </row>
    <row r="13098" spans="12:12" x14ac:dyDescent="0.35">
      <c r="L13098" s="213"/>
    </row>
    <row r="13099" spans="12:12" x14ac:dyDescent="0.35">
      <c r="L13099" s="213"/>
    </row>
    <row r="13100" spans="12:12" x14ac:dyDescent="0.35">
      <c r="L13100" s="213"/>
    </row>
    <row r="13101" spans="12:12" x14ac:dyDescent="0.35">
      <c r="L13101" s="213"/>
    </row>
    <row r="13102" spans="12:12" x14ac:dyDescent="0.35">
      <c r="L13102" s="213"/>
    </row>
    <row r="13103" spans="12:12" x14ac:dyDescent="0.35">
      <c r="L13103" s="213"/>
    </row>
    <row r="13104" spans="12:12" x14ac:dyDescent="0.35">
      <c r="L13104" s="213"/>
    </row>
    <row r="13105" spans="12:12" x14ac:dyDescent="0.35">
      <c r="L13105" s="213"/>
    </row>
    <row r="13106" spans="12:12" x14ac:dyDescent="0.35">
      <c r="L13106" s="213"/>
    </row>
    <row r="13107" spans="12:12" x14ac:dyDescent="0.35">
      <c r="L13107" s="213"/>
    </row>
    <row r="13108" spans="12:12" x14ac:dyDescent="0.35">
      <c r="L13108" s="213"/>
    </row>
    <row r="13109" spans="12:12" x14ac:dyDescent="0.35">
      <c r="L13109" s="213"/>
    </row>
    <row r="13110" spans="12:12" x14ac:dyDescent="0.35">
      <c r="L13110" s="213"/>
    </row>
    <row r="13111" spans="12:12" x14ac:dyDescent="0.35">
      <c r="L13111" s="213"/>
    </row>
    <row r="13112" spans="12:12" x14ac:dyDescent="0.35">
      <c r="L13112" s="213"/>
    </row>
    <row r="13113" spans="12:12" x14ac:dyDescent="0.35">
      <c r="L13113" s="213"/>
    </row>
    <row r="13114" spans="12:12" x14ac:dyDescent="0.35">
      <c r="L13114" s="213"/>
    </row>
    <row r="13115" spans="12:12" x14ac:dyDescent="0.35">
      <c r="L13115" s="213"/>
    </row>
    <row r="13116" spans="12:12" x14ac:dyDescent="0.35">
      <c r="L13116" s="213"/>
    </row>
    <row r="13117" spans="12:12" x14ac:dyDescent="0.35">
      <c r="L13117" s="213"/>
    </row>
    <row r="13118" spans="12:12" x14ac:dyDescent="0.35">
      <c r="L13118" s="213"/>
    </row>
    <row r="13119" spans="12:12" x14ac:dyDescent="0.35">
      <c r="L13119" s="213"/>
    </row>
    <row r="13120" spans="12:12" x14ac:dyDescent="0.35">
      <c r="L13120" s="213"/>
    </row>
    <row r="13121" spans="12:12" x14ac:dyDescent="0.35">
      <c r="L13121" s="213"/>
    </row>
    <row r="13122" spans="12:12" x14ac:dyDescent="0.35">
      <c r="L13122" s="213"/>
    </row>
    <row r="13123" spans="12:12" x14ac:dyDescent="0.35">
      <c r="L13123" s="213"/>
    </row>
    <row r="13124" spans="12:12" x14ac:dyDescent="0.35">
      <c r="L13124" s="213"/>
    </row>
    <row r="13125" spans="12:12" x14ac:dyDescent="0.35">
      <c r="L13125" s="213"/>
    </row>
    <row r="13126" spans="12:12" x14ac:dyDescent="0.35">
      <c r="L13126" s="213"/>
    </row>
    <row r="13127" spans="12:12" x14ac:dyDescent="0.35">
      <c r="L13127" s="213"/>
    </row>
    <row r="13128" spans="12:12" x14ac:dyDescent="0.35">
      <c r="L13128" s="213"/>
    </row>
    <row r="13129" spans="12:12" x14ac:dyDescent="0.35">
      <c r="L13129" s="213"/>
    </row>
    <row r="13130" spans="12:12" x14ac:dyDescent="0.35">
      <c r="L13130" s="213"/>
    </row>
    <row r="13131" spans="12:12" x14ac:dyDescent="0.35">
      <c r="L13131" s="213"/>
    </row>
    <row r="13132" spans="12:12" x14ac:dyDescent="0.35">
      <c r="L13132" s="213"/>
    </row>
    <row r="13133" spans="12:12" x14ac:dyDescent="0.35">
      <c r="L13133" s="213"/>
    </row>
    <row r="13134" spans="12:12" x14ac:dyDescent="0.35">
      <c r="L13134" s="213"/>
    </row>
    <row r="13135" spans="12:12" x14ac:dyDescent="0.35">
      <c r="L13135" s="213"/>
    </row>
    <row r="13136" spans="12:12" x14ac:dyDescent="0.35">
      <c r="L13136" s="213"/>
    </row>
    <row r="13137" spans="12:12" x14ac:dyDescent="0.35">
      <c r="L13137" s="213"/>
    </row>
    <row r="13138" spans="12:12" x14ac:dyDescent="0.35">
      <c r="L13138" s="213"/>
    </row>
    <row r="13139" spans="12:12" x14ac:dyDescent="0.35">
      <c r="L13139" s="213"/>
    </row>
    <row r="13140" spans="12:12" x14ac:dyDescent="0.35">
      <c r="L13140" s="213"/>
    </row>
    <row r="13141" spans="12:12" x14ac:dyDescent="0.35">
      <c r="L13141" s="213"/>
    </row>
    <row r="13142" spans="12:12" x14ac:dyDescent="0.35">
      <c r="L13142" s="213"/>
    </row>
    <row r="13143" spans="12:12" x14ac:dyDescent="0.35">
      <c r="L13143" s="213"/>
    </row>
    <row r="13144" spans="12:12" x14ac:dyDescent="0.35">
      <c r="L13144" s="213"/>
    </row>
    <row r="13145" spans="12:12" x14ac:dyDescent="0.35">
      <c r="L13145" s="213"/>
    </row>
    <row r="13146" spans="12:12" x14ac:dyDescent="0.35">
      <c r="L13146" s="213"/>
    </row>
    <row r="13147" spans="12:12" x14ac:dyDescent="0.35">
      <c r="L13147" s="213"/>
    </row>
    <row r="13148" spans="12:12" x14ac:dyDescent="0.35">
      <c r="L13148" s="213"/>
    </row>
    <row r="13149" spans="12:12" x14ac:dyDescent="0.35">
      <c r="L13149" s="213"/>
    </row>
    <row r="13150" spans="12:12" x14ac:dyDescent="0.35">
      <c r="L13150" s="213"/>
    </row>
    <row r="13151" spans="12:12" x14ac:dyDescent="0.35">
      <c r="L13151" s="213"/>
    </row>
    <row r="13152" spans="12:12" x14ac:dyDescent="0.35">
      <c r="L13152" s="213"/>
    </row>
    <row r="13153" spans="12:12" x14ac:dyDescent="0.35">
      <c r="L13153" s="213"/>
    </row>
    <row r="13154" spans="12:12" x14ac:dyDescent="0.35">
      <c r="L13154" s="213"/>
    </row>
    <row r="13155" spans="12:12" x14ac:dyDescent="0.35">
      <c r="L13155" s="213"/>
    </row>
    <row r="13156" spans="12:12" x14ac:dyDescent="0.35">
      <c r="L13156" s="213"/>
    </row>
    <row r="13157" spans="12:12" x14ac:dyDescent="0.35">
      <c r="L13157" s="213"/>
    </row>
    <row r="13158" spans="12:12" x14ac:dyDescent="0.35">
      <c r="L13158" s="213"/>
    </row>
    <row r="13159" spans="12:12" x14ac:dyDescent="0.35">
      <c r="L13159" s="213"/>
    </row>
    <row r="13160" spans="12:12" x14ac:dyDescent="0.35">
      <c r="L13160" s="213"/>
    </row>
    <row r="13161" spans="12:12" x14ac:dyDescent="0.35">
      <c r="L13161" s="213"/>
    </row>
    <row r="13162" spans="12:12" x14ac:dyDescent="0.35">
      <c r="L13162" s="213"/>
    </row>
    <row r="13163" spans="12:12" x14ac:dyDescent="0.35">
      <c r="L13163" s="213"/>
    </row>
    <row r="13164" spans="12:12" x14ac:dyDescent="0.35">
      <c r="L13164" s="213"/>
    </row>
    <row r="13165" spans="12:12" x14ac:dyDescent="0.35">
      <c r="L13165" s="213"/>
    </row>
    <row r="13166" spans="12:12" x14ac:dyDescent="0.35">
      <c r="L13166" s="213"/>
    </row>
    <row r="13167" spans="12:12" x14ac:dyDescent="0.35">
      <c r="L13167" s="213"/>
    </row>
    <row r="13168" spans="12:12" x14ac:dyDescent="0.35">
      <c r="L13168" s="213"/>
    </row>
    <row r="13169" spans="12:12" x14ac:dyDescent="0.35">
      <c r="L13169" s="213"/>
    </row>
    <row r="13170" spans="12:12" x14ac:dyDescent="0.35">
      <c r="L13170" s="213"/>
    </row>
    <row r="13171" spans="12:12" x14ac:dyDescent="0.35">
      <c r="L13171" s="213"/>
    </row>
    <row r="13172" spans="12:12" x14ac:dyDescent="0.35">
      <c r="L13172" s="213"/>
    </row>
    <row r="13173" spans="12:12" x14ac:dyDescent="0.35">
      <c r="L13173" s="213"/>
    </row>
    <row r="13174" spans="12:12" x14ac:dyDescent="0.35">
      <c r="L13174" s="213"/>
    </row>
    <row r="13175" spans="12:12" x14ac:dyDescent="0.35">
      <c r="L13175" s="213"/>
    </row>
    <row r="13176" spans="12:12" x14ac:dyDescent="0.35">
      <c r="L13176" s="213"/>
    </row>
    <row r="13177" spans="12:12" x14ac:dyDescent="0.35">
      <c r="L13177" s="213"/>
    </row>
    <row r="13178" spans="12:12" x14ac:dyDescent="0.35">
      <c r="L13178" s="213"/>
    </row>
    <row r="13179" spans="12:12" x14ac:dyDescent="0.35">
      <c r="L13179" s="213"/>
    </row>
    <row r="13180" spans="12:12" x14ac:dyDescent="0.35">
      <c r="L13180" s="213"/>
    </row>
    <row r="13181" spans="12:12" x14ac:dyDescent="0.35">
      <c r="L13181" s="213"/>
    </row>
    <row r="13182" spans="12:12" x14ac:dyDescent="0.35">
      <c r="L13182" s="213"/>
    </row>
    <row r="13183" spans="12:12" x14ac:dyDescent="0.35">
      <c r="L13183" s="213"/>
    </row>
    <row r="13184" spans="12:12" x14ac:dyDescent="0.35">
      <c r="L13184" s="213"/>
    </row>
    <row r="13185" spans="12:12" x14ac:dyDescent="0.35">
      <c r="L13185" s="213"/>
    </row>
    <row r="13186" spans="12:12" x14ac:dyDescent="0.35">
      <c r="L13186" s="213"/>
    </row>
    <row r="13187" spans="12:12" x14ac:dyDescent="0.35">
      <c r="L13187" s="213"/>
    </row>
    <row r="13188" spans="12:12" x14ac:dyDescent="0.35">
      <c r="L13188" s="213"/>
    </row>
    <row r="13189" spans="12:12" x14ac:dyDescent="0.35">
      <c r="L13189" s="213"/>
    </row>
    <row r="13190" spans="12:12" x14ac:dyDescent="0.35">
      <c r="L13190" s="213"/>
    </row>
    <row r="13191" spans="12:12" x14ac:dyDescent="0.35">
      <c r="L13191" s="213"/>
    </row>
    <row r="13192" spans="12:12" x14ac:dyDescent="0.35">
      <c r="L13192" s="213"/>
    </row>
    <row r="13193" spans="12:12" x14ac:dyDescent="0.35">
      <c r="L13193" s="213"/>
    </row>
    <row r="13194" spans="12:12" x14ac:dyDescent="0.35">
      <c r="L13194" s="213"/>
    </row>
    <row r="13195" spans="12:12" x14ac:dyDescent="0.35">
      <c r="L13195" s="213"/>
    </row>
    <row r="13196" spans="12:12" x14ac:dyDescent="0.35">
      <c r="L13196" s="213"/>
    </row>
    <row r="13197" spans="12:12" x14ac:dyDescent="0.35">
      <c r="L13197" s="213"/>
    </row>
    <row r="13198" spans="12:12" x14ac:dyDescent="0.35">
      <c r="L13198" s="213"/>
    </row>
    <row r="13199" spans="12:12" x14ac:dyDescent="0.35">
      <c r="L13199" s="213"/>
    </row>
    <row r="13200" spans="12:12" x14ac:dyDescent="0.35">
      <c r="L13200" s="213"/>
    </row>
    <row r="13201" spans="12:12" x14ac:dyDescent="0.35">
      <c r="L13201" s="213"/>
    </row>
    <row r="13202" spans="12:12" x14ac:dyDescent="0.35">
      <c r="L13202" s="213"/>
    </row>
    <row r="13203" spans="12:12" x14ac:dyDescent="0.35">
      <c r="L13203" s="213"/>
    </row>
    <row r="13204" spans="12:12" x14ac:dyDescent="0.35">
      <c r="L13204" s="213"/>
    </row>
    <row r="13205" spans="12:12" x14ac:dyDescent="0.35">
      <c r="L13205" s="213"/>
    </row>
    <row r="13206" spans="12:12" x14ac:dyDescent="0.35">
      <c r="L13206" s="213"/>
    </row>
    <row r="13207" spans="12:12" x14ac:dyDescent="0.35">
      <c r="L13207" s="213"/>
    </row>
    <row r="13208" spans="12:12" x14ac:dyDescent="0.35">
      <c r="L13208" s="213"/>
    </row>
    <row r="13209" spans="12:12" x14ac:dyDescent="0.35">
      <c r="L13209" s="213"/>
    </row>
    <row r="13210" spans="12:12" x14ac:dyDescent="0.35">
      <c r="L13210" s="213"/>
    </row>
    <row r="13211" spans="12:12" x14ac:dyDescent="0.35">
      <c r="L13211" s="213"/>
    </row>
    <row r="13212" spans="12:12" x14ac:dyDescent="0.35">
      <c r="L13212" s="213"/>
    </row>
    <row r="13213" spans="12:12" x14ac:dyDescent="0.35">
      <c r="L13213" s="213"/>
    </row>
    <row r="13214" spans="12:12" x14ac:dyDescent="0.35">
      <c r="L13214" s="213"/>
    </row>
    <row r="13215" spans="12:12" x14ac:dyDescent="0.35">
      <c r="L13215" s="213"/>
    </row>
    <row r="13216" spans="12:12" x14ac:dyDescent="0.35">
      <c r="L13216" s="213"/>
    </row>
    <row r="13217" spans="12:12" x14ac:dyDescent="0.35">
      <c r="L13217" s="213"/>
    </row>
    <row r="13218" spans="12:12" x14ac:dyDescent="0.35">
      <c r="L13218" s="213"/>
    </row>
    <row r="13219" spans="12:12" x14ac:dyDescent="0.35">
      <c r="L13219" s="213"/>
    </row>
    <row r="13220" spans="12:12" x14ac:dyDescent="0.35">
      <c r="L13220" s="213"/>
    </row>
    <row r="13221" spans="12:12" x14ac:dyDescent="0.35">
      <c r="L13221" s="213"/>
    </row>
    <row r="13222" spans="12:12" x14ac:dyDescent="0.35">
      <c r="L13222" s="213"/>
    </row>
    <row r="13223" spans="12:12" x14ac:dyDescent="0.35">
      <c r="L13223" s="213"/>
    </row>
    <row r="13224" spans="12:12" x14ac:dyDescent="0.35">
      <c r="L13224" s="213"/>
    </row>
    <row r="13225" spans="12:12" x14ac:dyDescent="0.35">
      <c r="L13225" s="213"/>
    </row>
    <row r="13226" spans="12:12" x14ac:dyDescent="0.35">
      <c r="L13226" s="213"/>
    </row>
    <row r="13227" spans="12:12" x14ac:dyDescent="0.35">
      <c r="L13227" s="213"/>
    </row>
    <row r="13228" spans="12:12" x14ac:dyDescent="0.35">
      <c r="L13228" s="213"/>
    </row>
    <row r="13229" spans="12:12" x14ac:dyDescent="0.35">
      <c r="L13229" s="213"/>
    </row>
    <row r="13230" spans="12:12" x14ac:dyDescent="0.35">
      <c r="L13230" s="213"/>
    </row>
    <row r="13231" spans="12:12" x14ac:dyDescent="0.35">
      <c r="L13231" s="213"/>
    </row>
    <row r="13232" spans="12:12" x14ac:dyDescent="0.35">
      <c r="L13232" s="213"/>
    </row>
    <row r="13233" spans="12:12" x14ac:dyDescent="0.35">
      <c r="L13233" s="213"/>
    </row>
    <row r="13234" spans="12:12" x14ac:dyDescent="0.35">
      <c r="L13234" s="213"/>
    </row>
    <row r="13235" spans="12:12" x14ac:dyDescent="0.35">
      <c r="L13235" s="213"/>
    </row>
    <row r="13236" spans="12:12" x14ac:dyDescent="0.35">
      <c r="L13236" s="213"/>
    </row>
    <row r="13237" spans="12:12" x14ac:dyDescent="0.35">
      <c r="L13237" s="213"/>
    </row>
    <row r="13238" spans="12:12" x14ac:dyDescent="0.35">
      <c r="L13238" s="213"/>
    </row>
    <row r="13239" spans="12:12" x14ac:dyDescent="0.35">
      <c r="L13239" s="213"/>
    </row>
    <row r="13240" spans="12:12" x14ac:dyDescent="0.35">
      <c r="L13240" s="213"/>
    </row>
    <row r="13241" spans="12:12" x14ac:dyDescent="0.35">
      <c r="L13241" s="213"/>
    </row>
    <row r="13242" spans="12:12" x14ac:dyDescent="0.35">
      <c r="L13242" s="213"/>
    </row>
    <row r="13243" spans="12:12" x14ac:dyDescent="0.35">
      <c r="L13243" s="213"/>
    </row>
    <row r="13244" spans="12:12" x14ac:dyDescent="0.35">
      <c r="L13244" s="213"/>
    </row>
    <row r="13245" spans="12:12" x14ac:dyDescent="0.35">
      <c r="L13245" s="213"/>
    </row>
    <row r="13246" spans="12:12" x14ac:dyDescent="0.35">
      <c r="L13246" s="213"/>
    </row>
    <row r="13247" spans="12:12" x14ac:dyDescent="0.35">
      <c r="L13247" s="213"/>
    </row>
    <row r="13248" spans="12:12" x14ac:dyDescent="0.35">
      <c r="L13248" s="213"/>
    </row>
    <row r="13249" spans="12:12" x14ac:dyDescent="0.35">
      <c r="L13249" s="213"/>
    </row>
    <row r="13250" spans="12:12" x14ac:dyDescent="0.35">
      <c r="L13250" s="213"/>
    </row>
    <row r="13251" spans="12:12" x14ac:dyDescent="0.35">
      <c r="L13251" s="213"/>
    </row>
    <row r="13252" spans="12:12" x14ac:dyDescent="0.35">
      <c r="L13252" s="213"/>
    </row>
    <row r="13253" spans="12:12" x14ac:dyDescent="0.35">
      <c r="L13253" s="213"/>
    </row>
    <row r="13254" spans="12:12" x14ac:dyDescent="0.35">
      <c r="L13254" s="213"/>
    </row>
    <row r="13255" spans="12:12" x14ac:dyDescent="0.35">
      <c r="L13255" s="213"/>
    </row>
    <row r="13256" spans="12:12" x14ac:dyDescent="0.35">
      <c r="L13256" s="213"/>
    </row>
    <row r="13257" spans="12:12" x14ac:dyDescent="0.35">
      <c r="L13257" s="213"/>
    </row>
    <row r="13258" spans="12:12" x14ac:dyDescent="0.35">
      <c r="L13258" s="213"/>
    </row>
    <row r="13259" spans="12:12" x14ac:dyDescent="0.35">
      <c r="L13259" s="213"/>
    </row>
    <row r="13260" spans="12:12" x14ac:dyDescent="0.35">
      <c r="L13260" s="213"/>
    </row>
    <row r="13261" spans="12:12" x14ac:dyDescent="0.35">
      <c r="L13261" s="213"/>
    </row>
    <row r="13262" spans="12:12" x14ac:dyDescent="0.35">
      <c r="L13262" s="213"/>
    </row>
    <row r="13263" spans="12:12" x14ac:dyDescent="0.35">
      <c r="L13263" s="213"/>
    </row>
    <row r="13264" spans="12:12" x14ac:dyDescent="0.35">
      <c r="L13264" s="213"/>
    </row>
    <row r="13265" spans="12:12" x14ac:dyDescent="0.35">
      <c r="L13265" s="213"/>
    </row>
    <row r="13266" spans="12:12" x14ac:dyDescent="0.35">
      <c r="L13266" s="213"/>
    </row>
    <row r="13267" spans="12:12" x14ac:dyDescent="0.35">
      <c r="L13267" s="213"/>
    </row>
    <row r="13268" spans="12:12" x14ac:dyDescent="0.35">
      <c r="L13268" s="213"/>
    </row>
    <row r="13269" spans="12:12" x14ac:dyDescent="0.35">
      <c r="L13269" s="213"/>
    </row>
    <row r="13270" spans="12:12" x14ac:dyDescent="0.35">
      <c r="L13270" s="213"/>
    </row>
    <row r="13271" spans="12:12" x14ac:dyDescent="0.35">
      <c r="L13271" s="213"/>
    </row>
    <row r="13272" spans="12:12" x14ac:dyDescent="0.35">
      <c r="L13272" s="213"/>
    </row>
    <row r="13273" spans="12:12" x14ac:dyDescent="0.35">
      <c r="L13273" s="213"/>
    </row>
    <row r="13274" spans="12:12" x14ac:dyDescent="0.35">
      <c r="L13274" s="213"/>
    </row>
    <row r="13275" spans="12:12" x14ac:dyDescent="0.35">
      <c r="L13275" s="213"/>
    </row>
    <row r="13276" spans="12:12" x14ac:dyDescent="0.35">
      <c r="L13276" s="213"/>
    </row>
    <row r="13277" spans="12:12" x14ac:dyDescent="0.35">
      <c r="L13277" s="213"/>
    </row>
    <row r="13278" spans="12:12" x14ac:dyDescent="0.35">
      <c r="L13278" s="213"/>
    </row>
    <row r="13279" spans="12:12" x14ac:dyDescent="0.35">
      <c r="L13279" s="213"/>
    </row>
    <row r="13280" spans="12:12" x14ac:dyDescent="0.35">
      <c r="L13280" s="213"/>
    </row>
    <row r="13281" spans="12:12" x14ac:dyDescent="0.35">
      <c r="L13281" s="213"/>
    </row>
    <row r="13282" spans="12:12" x14ac:dyDescent="0.35">
      <c r="L13282" s="213"/>
    </row>
    <row r="13283" spans="12:12" x14ac:dyDescent="0.35">
      <c r="L13283" s="213"/>
    </row>
    <row r="13284" spans="12:12" x14ac:dyDescent="0.35">
      <c r="L13284" s="213"/>
    </row>
    <row r="13285" spans="12:12" x14ac:dyDescent="0.35">
      <c r="L13285" s="213"/>
    </row>
    <row r="13286" spans="12:12" x14ac:dyDescent="0.35">
      <c r="L13286" s="213"/>
    </row>
    <row r="13287" spans="12:12" x14ac:dyDescent="0.35">
      <c r="L13287" s="213"/>
    </row>
    <row r="13288" spans="12:12" x14ac:dyDescent="0.35">
      <c r="L13288" s="213"/>
    </row>
    <row r="13289" spans="12:12" x14ac:dyDescent="0.35">
      <c r="L13289" s="213"/>
    </row>
    <row r="13290" spans="12:12" x14ac:dyDescent="0.35">
      <c r="L13290" s="213"/>
    </row>
    <row r="13291" spans="12:12" x14ac:dyDescent="0.35">
      <c r="L13291" s="213"/>
    </row>
    <row r="13292" spans="12:12" x14ac:dyDescent="0.35">
      <c r="L13292" s="213"/>
    </row>
    <row r="13293" spans="12:12" x14ac:dyDescent="0.35">
      <c r="L13293" s="213"/>
    </row>
    <row r="13294" spans="12:12" x14ac:dyDescent="0.35">
      <c r="L13294" s="213"/>
    </row>
    <row r="13295" spans="12:12" x14ac:dyDescent="0.35">
      <c r="L13295" s="213"/>
    </row>
    <row r="13296" spans="12:12" x14ac:dyDescent="0.35">
      <c r="L13296" s="213"/>
    </row>
    <row r="13297" spans="12:12" x14ac:dyDescent="0.35">
      <c r="L13297" s="213"/>
    </row>
    <row r="13298" spans="12:12" x14ac:dyDescent="0.35">
      <c r="L13298" s="213"/>
    </row>
    <row r="13299" spans="12:12" x14ac:dyDescent="0.35">
      <c r="L13299" s="213"/>
    </row>
    <row r="13300" spans="12:12" x14ac:dyDescent="0.35">
      <c r="L13300" s="213"/>
    </row>
    <row r="13301" spans="12:12" x14ac:dyDescent="0.35">
      <c r="L13301" s="213"/>
    </row>
    <row r="13302" spans="12:12" x14ac:dyDescent="0.35">
      <c r="L13302" s="213"/>
    </row>
    <row r="13303" spans="12:12" x14ac:dyDescent="0.35">
      <c r="L13303" s="213"/>
    </row>
    <row r="13304" spans="12:12" x14ac:dyDescent="0.35">
      <c r="L13304" s="213"/>
    </row>
    <row r="13305" spans="12:12" x14ac:dyDescent="0.35">
      <c r="L13305" s="213"/>
    </row>
    <row r="13306" spans="12:12" x14ac:dyDescent="0.35">
      <c r="L13306" s="213"/>
    </row>
    <row r="13307" spans="12:12" x14ac:dyDescent="0.35">
      <c r="L13307" s="213"/>
    </row>
    <row r="13308" spans="12:12" x14ac:dyDescent="0.35">
      <c r="L13308" s="213"/>
    </row>
    <row r="13309" spans="12:12" x14ac:dyDescent="0.35">
      <c r="L13309" s="213"/>
    </row>
    <row r="13310" spans="12:12" x14ac:dyDescent="0.35">
      <c r="L13310" s="213"/>
    </row>
    <row r="13311" spans="12:12" x14ac:dyDescent="0.35">
      <c r="L13311" s="213"/>
    </row>
    <row r="13312" spans="12:12" x14ac:dyDescent="0.35">
      <c r="L13312" s="213"/>
    </row>
    <row r="13313" spans="12:12" x14ac:dyDescent="0.35">
      <c r="L13313" s="213"/>
    </row>
    <row r="13314" spans="12:12" x14ac:dyDescent="0.35">
      <c r="L13314" s="213"/>
    </row>
    <row r="13315" spans="12:12" x14ac:dyDescent="0.35">
      <c r="L13315" s="213"/>
    </row>
    <row r="13316" spans="12:12" x14ac:dyDescent="0.35">
      <c r="L13316" s="213"/>
    </row>
    <row r="13317" spans="12:12" x14ac:dyDescent="0.35">
      <c r="L13317" s="213"/>
    </row>
    <row r="13318" spans="12:12" x14ac:dyDescent="0.35">
      <c r="L13318" s="213"/>
    </row>
    <row r="13319" spans="12:12" x14ac:dyDescent="0.35">
      <c r="L13319" s="213"/>
    </row>
    <row r="13320" spans="12:12" x14ac:dyDescent="0.35">
      <c r="L13320" s="213"/>
    </row>
    <row r="13321" spans="12:12" x14ac:dyDescent="0.35">
      <c r="L13321" s="213"/>
    </row>
    <row r="13322" spans="12:12" x14ac:dyDescent="0.35">
      <c r="L13322" s="213"/>
    </row>
    <row r="13323" spans="12:12" x14ac:dyDescent="0.35">
      <c r="L13323" s="213"/>
    </row>
    <row r="13324" spans="12:12" x14ac:dyDescent="0.35">
      <c r="L13324" s="213"/>
    </row>
    <row r="13325" spans="12:12" x14ac:dyDescent="0.35">
      <c r="L13325" s="213"/>
    </row>
    <row r="13326" spans="12:12" x14ac:dyDescent="0.35">
      <c r="L13326" s="213"/>
    </row>
    <row r="13327" spans="12:12" x14ac:dyDescent="0.35">
      <c r="L13327" s="213"/>
    </row>
    <row r="13328" spans="12:12" x14ac:dyDescent="0.35">
      <c r="L13328" s="213"/>
    </row>
    <row r="13329" spans="12:12" x14ac:dyDescent="0.35">
      <c r="L13329" s="213"/>
    </row>
    <row r="13330" spans="12:12" x14ac:dyDescent="0.35">
      <c r="L13330" s="213"/>
    </row>
    <row r="13331" spans="12:12" x14ac:dyDescent="0.35">
      <c r="L13331" s="213"/>
    </row>
    <row r="13332" spans="12:12" x14ac:dyDescent="0.35">
      <c r="L13332" s="213"/>
    </row>
    <row r="13333" spans="12:12" x14ac:dyDescent="0.35">
      <c r="L13333" s="213"/>
    </row>
    <row r="13334" spans="12:12" x14ac:dyDescent="0.35">
      <c r="L13334" s="213"/>
    </row>
    <row r="13335" spans="12:12" x14ac:dyDescent="0.35">
      <c r="L13335" s="213"/>
    </row>
    <row r="13336" spans="12:12" x14ac:dyDescent="0.35">
      <c r="L13336" s="213"/>
    </row>
    <row r="13337" spans="12:12" x14ac:dyDescent="0.35">
      <c r="L13337" s="213"/>
    </row>
    <row r="13338" spans="12:12" x14ac:dyDescent="0.35">
      <c r="L13338" s="213"/>
    </row>
    <row r="13339" spans="12:12" x14ac:dyDescent="0.35">
      <c r="L13339" s="213"/>
    </row>
    <row r="13340" spans="12:12" x14ac:dyDescent="0.35">
      <c r="L13340" s="213"/>
    </row>
    <row r="13341" spans="12:12" x14ac:dyDescent="0.35">
      <c r="L13341" s="213"/>
    </row>
    <row r="13342" spans="12:12" x14ac:dyDescent="0.35">
      <c r="L13342" s="213"/>
    </row>
    <row r="13343" spans="12:12" x14ac:dyDescent="0.35">
      <c r="L13343" s="213"/>
    </row>
    <row r="13344" spans="12:12" x14ac:dyDescent="0.35">
      <c r="L13344" s="213"/>
    </row>
    <row r="13345" spans="12:12" x14ac:dyDescent="0.35">
      <c r="L13345" s="213"/>
    </row>
    <row r="13346" spans="12:12" x14ac:dyDescent="0.35">
      <c r="L13346" s="213"/>
    </row>
    <row r="13347" spans="12:12" x14ac:dyDescent="0.35">
      <c r="L13347" s="213"/>
    </row>
    <row r="13348" spans="12:12" x14ac:dyDescent="0.35">
      <c r="L13348" s="213"/>
    </row>
    <row r="13349" spans="12:12" x14ac:dyDescent="0.35">
      <c r="L13349" s="213"/>
    </row>
    <row r="13350" spans="12:12" x14ac:dyDescent="0.35">
      <c r="L13350" s="213"/>
    </row>
    <row r="13351" spans="12:12" x14ac:dyDescent="0.35">
      <c r="L13351" s="213"/>
    </row>
    <row r="13352" spans="12:12" x14ac:dyDescent="0.35">
      <c r="L13352" s="213"/>
    </row>
    <row r="13353" spans="12:12" x14ac:dyDescent="0.35">
      <c r="L13353" s="213"/>
    </row>
    <row r="13354" spans="12:12" x14ac:dyDescent="0.35">
      <c r="L13354" s="213"/>
    </row>
    <row r="13355" spans="12:12" x14ac:dyDescent="0.35">
      <c r="L13355" s="213"/>
    </row>
    <row r="13356" spans="12:12" x14ac:dyDescent="0.35">
      <c r="L13356" s="213"/>
    </row>
    <row r="13357" spans="12:12" x14ac:dyDescent="0.35">
      <c r="L13357" s="213"/>
    </row>
    <row r="13358" spans="12:12" x14ac:dyDescent="0.35">
      <c r="L13358" s="213"/>
    </row>
    <row r="13359" spans="12:12" x14ac:dyDescent="0.35">
      <c r="L13359" s="213"/>
    </row>
    <row r="13360" spans="12:12" x14ac:dyDescent="0.35">
      <c r="L13360" s="213"/>
    </row>
    <row r="13361" spans="12:12" x14ac:dyDescent="0.35">
      <c r="L13361" s="213"/>
    </row>
    <row r="13362" spans="12:12" x14ac:dyDescent="0.35">
      <c r="L13362" s="213"/>
    </row>
    <row r="13363" spans="12:12" x14ac:dyDescent="0.35">
      <c r="L13363" s="213"/>
    </row>
    <row r="13364" spans="12:12" x14ac:dyDescent="0.35">
      <c r="L13364" s="213"/>
    </row>
    <row r="13365" spans="12:12" x14ac:dyDescent="0.35">
      <c r="L13365" s="213"/>
    </row>
    <row r="13366" spans="12:12" x14ac:dyDescent="0.35">
      <c r="L13366" s="213"/>
    </row>
    <row r="13367" spans="12:12" x14ac:dyDescent="0.35">
      <c r="L13367" s="213"/>
    </row>
    <row r="13368" spans="12:12" x14ac:dyDescent="0.35">
      <c r="L13368" s="213"/>
    </row>
    <row r="13369" spans="12:12" x14ac:dyDescent="0.35">
      <c r="L13369" s="213"/>
    </row>
    <row r="13370" spans="12:12" x14ac:dyDescent="0.35">
      <c r="L13370" s="213"/>
    </row>
    <row r="13371" spans="12:12" x14ac:dyDescent="0.35">
      <c r="L13371" s="213"/>
    </row>
    <row r="13372" spans="12:12" x14ac:dyDescent="0.35">
      <c r="L13372" s="213"/>
    </row>
    <row r="13373" spans="12:12" x14ac:dyDescent="0.35">
      <c r="L13373" s="213"/>
    </row>
    <row r="13374" spans="12:12" x14ac:dyDescent="0.35">
      <c r="L13374" s="213"/>
    </row>
    <row r="13375" spans="12:12" x14ac:dyDescent="0.35">
      <c r="L13375" s="213"/>
    </row>
    <row r="13376" spans="12:12" x14ac:dyDescent="0.35">
      <c r="L13376" s="213"/>
    </row>
    <row r="13377" spans="12:12" x14ac:dyDescent="0.35">
      <c r="L13377" s="213"/>
    </row>
    <row r="13378" spans="12:12" x14ac:dyDescent="0.35">
      <c r="L13378" s="213"/>
    </row>
    <row r="13379" spans="12:12" x14ac:dyDescent="0.35">
      <c r="L13379" s="213"/>
    </row>
    <row r="13380" spans="12:12" x14ac:dyDescent="0.35">
      <c r="L13380" s="213"/>
    </row>
    <row r="13381" spans="12:12" x14ac:dyDescent="0.35">
      <c r="L13381" s="213"/>
    </row>
    <row r="13382" spans="12:12" x14ac:dyDescent="0.35">
      <c r="L13382" s="213"/>
    </row>
    <row r="13383" spans="12:12" x14ac:dyDescent="0.35">
      <c r="L13383" s="213"/>
    </row>
    <row r="13384" spans="12:12" x14ac:dyDescent="0.35">
      <c r="L13384" s="213"/>
    </row>
    <row r="13385" spans="12:12" x14ac:dyDescent="0.35">
      <c r="L13385" s="213"/>
    </row>
    <row r="13386" spans="12:12" x14ac:dyDescent="0.35">
      <c r="L13386" s="213"/>
    </row>
    <row r="13387" spans="12:12" x14ac:dyDescent="0.35">
      <c r="L13387" s="213"/>
    </row>
    <row r="13388" spans="12:12" x14ac:dyDescent="0.35">
      <c r="L13388" s="213"/>
    </row>
    <row r="13389" spans="12:12" x14ac:dyDescent="0.35">
      <c r="L13389" s="213"/>
    </row>
    <row r="13390" spans="12:12" x14ac:dyDescent="0.35">
      <c r="L13390" s="213"/>
    </row>
    <row r="13391" spans="12:12" x14ac:dyDescent="0.35">
      <c r="L13391" s="213"/>
    </row>
    <row r="13392" spans="12:12" x14ac:dyDescent="0.35">
      <c r="L13392" s="213"/>
    </row>
    <row r="13393" spans="12:12" x14ac:dyDescent="0.35">
      <c r="L13393" s="213"/>
    </row>
    <row r="13394" spans="12:12" x14ac:dyDescent="0.35">
      <c r="L13394" s="213"/>
    </row>
    <row r="13395" spans="12:12" x14ac:dyDescent="0.35">
      <c r="L13395" s="213"/>
    </row>
    <row r="13396" spans="12:12" x14ac:dyDescent="0.35">
      <c r="L13396" s="213"/>
    </row>
    <row r="13397" spans="12:12" x14ac:dyDescent="0.35">
      <c r="L13397" s="213"/>
    </row>
    <row r="13398" spans="12:12" x14ac:dyDescent="0.35">
      <c r="L13398" s="213"/>
    </row>
    <row r="13399" spans="12:12" x14ac:dyDescent="0.35">
      <c r="L13399" s="213"/>
    </row>
    <row r="13400" spans="12:12" x14ac:dyDescent="0.35">
      <c r="L13400" s="213"/>
    </row>
    <row r="13401" spans="12:12" x14ac:dyDescent="0.35">
      <c r="L13401" s="213"/>
    </row>
    <row r="13402" spans="12:12" x14ac:dyDescent="0.35">
      <c r="L13402" s="213"/>
    </row>
    <row r="13403" spans="12:12" x14ac:dyDescent="0.35">
      <c r="L13403" s="213"/>
    </row>
    <row r="13404" spans="12:12" x14ac:dyDescent="0.35">
      <c r="L13404" s="213"/>
    </row>
    <row r="13405" spans="12:12" x14ac:dyDescent="0.35">
      <c r="L13405" s="213"/>
    </row>
    <row r="13406" spans="12:12" x14ac:dyDescent="0.35">
      <c r="L13406" s="213"/>
    </row>
    <row r="13407" spans="12:12" x14ac:dyDescent="0.35">
      <c r="L13407" s="213"/>
    </row>
    <row r="13408" spans="12:12" x14ac:dyDescent="0.35">
      <c r="L13408" s="213"/>
    </row>
    <row r="13409" spans="12:12" x14ac:dyDescent="0.35">
      <c r="L13409" s="213"/>
    </row>
    <row r="13410" spans="12:12" x14ac:dyDescent="0.35">
      <c r="L13410" s="213"/>
    </row>
    <row r="13411" spans="12:12" x14ac:dyDescent="0.35">
      <c r="L13411" s="213"/>
    </row>
    <row r="13412" spans="12:12" x14ac:dyDescent="0.35">
      <c r="L13412" s="213"/>
    </row>
    <row r="13413" spans="12:12" x14ac:dyDescent="0.35">
      <c r="L13413" s="213"/>
    </row>
    <row r="13414" spans="12:12" x14ac:dyDescent="0.35">
      <c r="L13414" s="213"/>
    </row>
    <row r="13415" spans="12:12" x14ac:dyDescent="0.35">
      <c r="L13415" s="213"/>
    </row>
    <row r="13416" spans="12:12" x14ac:dyDescent="0.35">
      <c r="L13416" s="213"/>
    </row>
    <row r="13417" spans="12:12" x14ac:dyDescent="0.35">
      <c r="L13417" s="213"/>
    </row>
    <row r="13418" spans="12:12" x14ac:dyDescent="0.35">
      <c r="L13418" s="213"/>
    </row>
    <row r="13419" spans="12:12" x14ac:dyDescent="0.35">
      <c r="L13419" s="213"/>
    </row>
    <row r="13420" spans="12:12" x14ac:dyDescent="0.35">
      <c r="L13420" s="213"/>
    </row>
    <row r="13421" spans="12:12" x14ac:dyDescent="0.35">
      <c r="L13421" s="213"/>
    </row>
    <row r="13422" spans="12:12" x14ac:dyDescent="0.35">
      <c r="L13422" s="213"/>
    </row>
    <row r="13423" spans="12:12" x14ac:dyDescent="0.35">
      <c r="L13423" s="213"/>
    </row>
    <row r="13424" spans="12:12" x14ac:dyDescent="0.35">
      <c r="L13424" s="213"/>
    </row>
    <row r="13425" spans="12:12" x14ac:dyDescent="0.35">
      <c r="L13425" s="213"/>
    </row>
    <row r="13426" spans="12:12" x14ac:dyDescent="0.35">
      <c r="L13426" s="213"/>
    </row>
    <row r="13427" spans="12:12" x14ac:dyDescent="0.35">
      <c r="L13427" s="213"/>
    </row>
    <row r="13428" spans="12:12" x14ac:dyDescent="0.35">
      <c r="L13428" s="213"/>
    </row>
    <row r="13429" spans="12:12" x14ac:dyDescent="0.35">
      <c r="L13429" s="213"/>
    </row>
    <row r="13430" spans="12:12" x14ac:dyDescent="0.35">
      <c r="L13430" s="213"/>
    </row>
    <row r="13431" spans="12:12" x14ac:dyDescent="0.35">
      <c r="L13431" s="213"/>
    </row>
    <row r="13432" spans="12:12" x14ac:dyDescent="0.35">
      <c r="L13432" s="213"/>
    </row>
    <row r="13433" spans="12:12" x14ac:dyDescent="0.35">
      <c r="L13433" s="213"/>
    </row>
    <row r="13434" spans="12:12" x14ac:dyDescent="0.35">
      <c r="L13434" s="213"/>
    </row>
    <row r="13435" spans="12:12" x14ac:dyDescent="0.35">
      <c r="L13435" s="213"/>
    </row>
    <row r="13436" spans="12:12" x14ac:dyDescent="0.35">
      <c r="L13436" s="213"/>
    </row>
    <row r="13437" spans="12:12" x14ac:dyDescent="0.35">
      <c r="L13437" s="213"/>
    </row>
    <row r="13438" spans="12:12" x14ac:dyDescent="0.35">
      <c r="L13438" s="213"/>
    </row>
    <row r="13439" spans="12:12" x14ac:dyDescent="0.35">
      <c r="L13439" s="213"/>
    </row>
    <row r="13440" spans="12:12" x14ac:dyDescent="0.35">
      <c r="L13440" s="213"/>
    </row>
    <row r="13441" spans="12:12" x14ac:dyDescent="0.35">
      <c r="L13441" s="213"/>
    </row>
    <row r="13442" spans="12:12" x14ac:dyDescent="0.35">
      <c r="L13442" s="213"/>
    </row>
    <row r="13443" spans="12:12" x14ac:dyDescent="0.35">
      <c r="L13443" s="213"/>
    </row>
    <row r="13444" spans="12:12" x14ac:dyDescent="0.35">
      <c r="L13444" s="213"/>
    </row>
    <row r="13445" spans="12:12" x14ac:dyDescent="0.35">
      <c r="L13445" s="213"/>
    </row>
    <row r="13446" spans="12:12" x14ac:dyDescent="0.35">
      <c r="L13446" s="213"/>
    </row>
    <row r="13447" spans="12:12" x14ac:dyDescent="0.35">
      <c r="L13447" s="213"/>
    </row>
    <row r="13448" spans="12:12" x14ac:dyDescent="0.35">
      <c r="L13448" s="213"/>
    </row>
    <row r="13449" spans="12:12" x14ac:dyDescent="0.35">
      <c r="L13449" s="213"/>
    </row>
    <row r="13450" spans="12:12" x14ac:dyDescent="0.35">
      <c r="L13450" s="213"/>
    </row>
    <row r="13451" spans="12:12" x14ac:dyDescent="0.35">
      <c r="L13451" s="213"/>
    </row>
    <row r="13452" spans="12:12" x14ac:dyDescent="0.35">
      <c r="L13452" s="213"/>
    </row>
    <row r="13453" spans="12:12" x14ac:dyDescent="0.35">
      <c r="L13453" s="213"/>
    </row>
    <row r="13454" spans="12:12" x14ac:dyDescent="0.35">
      <c r="L13454" s="213"/>
    </row>
    <row r="13455" spans="12:12" x14ac:dyDescent="0.35">
      <c r="L13455" s="213"/>
    </row>
    <row r="13456" spans="12:12" x14ac:dyDescent="0.35">
      <c r="L13456" s="213"/>
    </row>
    <row r="13457" spans="12:12" x14ac:dyDescent="0.35">
      <c r="L13457" s="213"/>
    </row>
    <row r="13458" spans="12:12" x14ac:dyDescent="0.35">
      <c r="L13458" s="213"/>
    </row>
    <row r="13459" spans="12:12" x14ac:dyDescent="0.35">
      <c r="L13459" s="213"/>
    </row>
    <row r="13460" spans="12:12" x14ac:dyDescent="0.35">
      <c r="L13460" s="213"/>
    </row>
    <row r="13461" spans="12:12" x14ac:dyDescent="0.35">
      <c r="L13461" s="213"/>
    </row>
    <row r="13462" spans="12:12" x14ac:dyDescent="0.35">
      <c r="L13462" s="213"/>
    </row>
    <row r="13463" spans="12:12" x14ac:dyDescent="0.35">
      <c r="L13463" s="213"/>
    </row>
    <row r="13464" spans="12:12" x14ac:dyDescent="0.35">
      <c r="L13464" s="213"/>
    </row>
    <row r="13465" spans="12:12" x14ac:dyDescent="0.35">
      <c r="L13465" s="213"/>
    </row>
    <row r="13466" spans="12:12" x14ac:dyDescent="0.35">
      <c r="L13466" s="213"/>
    </row>
    <row r="13467" spans="12:12" x14ac:dyDescent="0.35">
      <c r="L13467" s="213"/>
    </row>
    <row r="13468" spans="12:12" x14ac:dyDescent="0.35">
      <c r="L13468" s="213"/>
    </row>
    <row r="13469" spans="12:12" x14ac:dyDescent="0.35">
      <c r="L13469" s="213"/>
    </row>
    <row r="13470" spans="12:12" x14ac:dyDescent="0.35">
      <c r="L13470" s="213"/>
    </row>
    <row r="13471" spans="12:12" x14ac:dyDescent="0.35">
      <c r="L13471" s="213"/>
    </row>
    <row r="13472" spans="12:12" x14ac:dyDescent="0.35">
      <c r="L13472" s="213"/>
    </row>
    <row r="13473" spans="12:12" x14ac:dyDescent="0.35">
      <c r="L13473" s="213"/>
    </row>
    <row r="13474" spans="12:12" x14ac:dyDescent="0.35">
      <c r="L13474" s="213"/>
    </row>
    <row r="13475" spans="12:12" x14ac:dyDescent="0.35">
      <c r="L13475" s="213"/>
    </row>
    <row r="13476" spans="12:12" x14ac:dyDescent="0.35">
      <c r="L13476" s="213"/>
    </row>
    <row r="13477" spans="12:12" x14ac:dyDescent="0.35">
      <c r="L13477" s="213"/>
    </row>
    <row r="13478" spans="12:12" x14ac:dyDescent="0.35">
      <c r="L13478" s="213"/>
    </row>
    <row r="13479" spans="12:12" x14ac:dyDescent="0.35">
      <c r="L13479" s="213"/>
    </row>
    <row r="13480" spans="12:12" x14ac:dyDescent="0.35">
      <c r="L13480" s="213"/>
    </row>
    <row r="13481" spans="12:12" x14ac:dyDescent="0.35">
      <c r="L13481" s="213"/>
    </row>
    <row r="13482" spans="12:12" x14ac:dyDescent="0.35">
      <c r="L13482" s="213"/>
    </row>
    <row r="13483" spans="12:12" x14ac:dyDescent="0.35">
      <c r="L13483" s="213"/>
    </row>
    <row r="13484" spans="12:12" x14ac:dyDescent="0.35">
      <c r="L13484" s="213"/>
    </row>
    <row r="13485" spans="12:12" x14ac:dyDescent="0.35">
      <c r="L13485" s="213"/>
    </row>
    <row r="13486" spans="12:12" x14ac:dyDescent="0.35">
      <c r="L13486" s="213"/>
    </row>
    <row r="13487" spans="12:12" x14ac:dyDescent="0.35">
      <c r="L13487" s="213"/>
    </row>
    <row r="13488" spans="12:12" x14ac:dyDescent="0.35">
      <c r="L13488" s="213"/>
    </row>
    <row r="13489" spans="12:12" x14ac:dyDescent="0.35">
      <c r="L13489" s="213"/>
    </row>
    <row r="13490" spans="12:12" x14ac:dyDescent="0.35">
      <c r="L13490" s="213"/>
    </row>
    <row r="13491" spans="12:12" x14ac:dyDescent="0.35">
      <c r="L13491" s="213"/>
    </row>
    <row r="13492" spans="12:12" x14ac:dyDescent="0.35">
      <c r="L13492" s="213"/>
    </row>
    <row r="13493" spans="12:12" x14ac:dyDescent="0.35">
      <c r="L13493" s="213"/>
    </row>
    <row r="13494" spans="12:12" x14ac:dyDescent="0.35">
      <c r="L13494" s="213"/>
    </row>
    <row r="13495" spans="12:12" x14ac:dyDescent="0.35">
      <c r="L13495" s="213"/>
    </row>
    <row r="13496" spans="12:12" x14ac:dyDescent="0.35">
      <c r="L13496" s="213"/>
    </row>
    <row r="13497" spans="12:12" x14ac:dyDescent="0.35">
      <c r="L13497" s="213"/>
    </row>
    <row r="13498" spans="12:12" x14ac:dyDescent="0.35">
      <c r="L13498" s="213"/>
    </row>
    <row r="13499" spans="12:12" x14ac:dyDescent="0.35">
      <c r="L13499" s="213"/>
    </row>
    <row r="13500" spans="12:12" x14ac:dyDescent="0.35">
      <c r="L13500" s="213"/>
    </row>
    <row r="13501" spans="12:12" x14ac:dyDescent="0.35">
      <c r="L13501" s="213"/>
    </row>
    <row r="13502" spans="12:12" x14ac:dyDescent="0.35">
      <c r="L13502" s="213"/>
    </row>
    <row r="13503" spans="12:12" x14ac:dyDescent="0.35">
      <c r="L13503" s="213"/>
    </row>
    <row r="13504" spans="12:12" x14ac:dyDescent="0.35">
      <c r="L13504" s="213"/>
    </row>
    <row r="13505" spans="12:12" x14ac:dyDescent="0.35">
      <c r="L13505" s="213"/>
    </row>
    <row r="13506" spans="12:12" x14ac:dyDescent="0.35">
      <c r="L13506" s="213"/>
    </row>
    <row r="13507" spans="12:12" x14ac:dyDescent="0.35">
      <c r="L13507" s="213"/>
    </row>
    <row r="13508" spans="12:12" x14ac:dyDescent="0.35">
      <c r="L13508" s="213"/>
    </row>
    <row r="13509" spans="12:12" x14ac:dyDescent="0.35">
      <c r="L13509" s="213"/>
    </row>
    <row r="13510" spans="12:12" x14ac:dyDescent="0.35">
      <c r="L13510" s="213"/>
    </row>
    <row r="13511" spans="12:12" x14ac:dyDescent="0.35">
      <c r="L13511" s="213"/>
    </row>
    <row r="13512" spans="12:12" x14ac:dyDescent="0.35">
      <c r="L13512" s="213"/>
    </row>
    <row r="13513" spans="12:12" x14ac:dyDescent="0.35">
      <c r="L13513" s="213"/>
    </row>
    <row r="13514" spans="12:12" x14ac:dyDescent="0.35">
      <c r="L13514" s="213"/>
    </row>
    <row r="13515" spans="12:12" x14ac:dyDescent="0.35">
      <c r="L13515" s="213"/>
    </row>
    <row r="13516" spans="12:12" x14ac:dyDescent="0.35">
      <c r="L13516" s="213"/>
    </row>
    <row r="13517" spans="12:12" x14ac:dyDescent="0.35">
      <c r="L13517" s="213"/>
    </row>
    <row r="13518" spans="12:12" x14ac:dyDescent="0.35">
      <c r="L13518" s="213"/>
    </row>
    <row r="13519" spans="12:12" x14ac:dyDescent="0.35">
      <c r="L13519" s="213"/>
    </row>
    <row r="13520" spans="12:12" x14ac:dyDescent="0.35">
      <c r="L13520" s="213"/>
    </row>
    <row r="13521" spans="12:12" x14ac:dyDescent="0.35">
      <c r="L13521" s="213"/>
    </row>
    <row r="13522" spans="12:12" x14ac:dyDescent="0.35">
      <c r="L13522" s="213"/>
    </row>
    <row r="13523" spans="12:12" x14ac:dyDescent="0.35">
      <c r="L13523" s="213"/>
    </row>
    <row r="13524" spans="12:12" x14ac:dyDescent="0.35">
      <c r="L13524" s="213"/>
    </row>
    <row r="13525" spans="12:12" x14ac:dyDescent="0.35">
      <c r="L13525" s="213"/>
    </row>
    <row r="13526" spans="12:12" x14ac:dyDescent="0.35">
      <c r="L13526" s="213"/>
    </row>
    <row r="13527" spans="12:12" x14ac:dyDescent="0.35">
      <c r="L13527" s="213"/>
    </row>
    <row r="13528" spans="12:12" x14ac:dyDescent="0.35">
      <c r="L13528" s="213"/>
    </row>
    <row r="13529" spans="12:12" x14ac:dyDescent="0.35">
      <c r="L13529" s="213"/>
    </row>
    <row r="13530" spans="12:12" x14ac:dyDescent="0.35">
      <c r="L13530" s="213"/>
    </row>
    <row r="13531" spans="12:12" x14ac:dyDescent="0.35">
      <c r="L13531" s="213"/>
    </row>
    <row r="13532" spans="12:12" x14ac:dyDescent="0.35">
      <c r="L13532" s="213"/>
    </row>
    <row r="13533" spans="12:12" x14ac:dyDescent="0.35">
      <c r="L13533" s="213"/>
    </row>
    <row r="13534" spans="12:12" x14ac:dyDescent="0.35">
      <c r="L13534" s="213"/>
    </row>
    <row r="13535" spans="12:12" x14ac:dyDescent="0.35">
      <c r="L13535" s="213"/>
    </row>
    <row r="13536" spans="12:12" x14ac:dyDescent="0.35">
      <c r="L13536" s="213"/>
    </row>
    <row r="13537" spans="12:12" x14ac:dyDescent="0.35">
      <c r="L13537" s="213"/>
    </row>
    <row r="13538" spans="12:12" x14ac:dyDescent="0.35">
      <c r="L13538" s="213"/>
    </row>
    <row r="13539" spans="12:12" x14ac:dyDescent="0.35">
      <c r="L13539" s="213"/>
    </row>
    <row r="13540" spans="12:12" x14ac:dyDescent="0.35">
      <c r="L13540" s="213"/>
    </row>
    <row r="13541" spans="12:12" x14ac:dyDescent="0.35">
      <c r="L13541" s="213"/>
    </row>
    <row r="13542" spans="12:12" x14ac:dyDescent="0.35">
      <c r="L13542" s="213"/>
    </row>
    <row r="13543" spans="12:12" x14ac:dyDescent="0.35">
      <c r="L13543" s="213"/>
    </row>
    <row r="13544" spans="12:12" x14ac:dyDescent="0.35">
      <c r="L13544" s="213"/>
    </row>
    <row r="13545" spans="12:12" x14ac:dyDescent="0.35">
      <c r="L13545" s="213"/>
    </row>
    <row r="13546" spans="12:12" x14ac:dyDescent="0.35">
      <c r="L13546" s="213"/>
    </row>
    <row r="13547" spans="12:12" x14ac:dyDescent="0.35">
      <c r="L13547" s="213"/>
    </row>
    <row r="13548" spans="12:12" x14ac:dyDescent="0.35">
      <c r="L13548" s="213"/>
    </row>
    <row r="13549" spans="12:12" x14ac:dyDescent="0.35">
      <c r="L13549" s="213"/>
    </row>
    <row r="13550" spans="12:12" x14ac:dyDescent="0.35">
      <c r="L13550" s="213"/>
    </row>
    <row r="13551" spans="12:12" x14ac:dyDescent="0.35">
      <c r="L13551" s="213"/>
    </row>
    <row r="13552" spans="12:12" x14ac:dyDescent="0.35">
      <c r="L13552" s="213"/>
    </row>
    <row r="13553" spans="12:12" x14ac:dyDescent="0.35">
      <c r="L13553" s="213"/>
    </row>
    <row r="13554" spans="12:12" x14ac:dyDescent="0.35">
      <c r="L13554" s="213"/>
    </row>
    <row r="13555" spans="12:12" x14ac:dyDescent="0.35">
      <c r="L13555" s="213"/>
    </row>
    <row r="13556" spans="12:12" x14ac:dyDescent="0.35">
      <c r="L13556" s="213"/>
    </row>
    <row r="13557" spans="12:12" x14ac:dyDescent="0.35">
      <c r="L13557" s="213"/>
    </row>
    <row r="13558" spans="12:12" x14ac:dyDescent="0.35">
      <c r="L13558" s="213"/>
    </row>
    <row r="13559" spans="12:12" x14ac:dyDescent="0.35">
      <c r="L13559" s="213"/>
    </row>
    <row r="13560" spans="12:12" x14ac:dyDescent="0.35">
      <c r="L13560" s="213"/>
    </row>
    <row r="13561" spans="12:12" x14ac:dyDescent="0.35">
      <c r="L13561" s="213"/>
    </row>
    <row r="13562" spans="12:12" x14ac:dyDescent="0.35">
      <c r="L13562" s="213"/>
    </row>
    <row r="13563" spans="12:12" x14ac:dyDescent="0.35">
      <c r="L13563" s="213"/>
    </row>
    <row r="13564" spans="12:12" x14ac:dyDescent="0.35">
      <c r="L13564" s="213"/>
    </row>
    <row r="13565" spans="12:12" x14ac:dyDescent="0.35">
      <c r="L13565" s="213"/>
    </row>
    <row r="13566" spans="12:12" x14ac:dyDescent="0.35">
      <c r="L13566" s="213"/>
    </row>
    <row r="13567" spans="12:12" x14ac:dyDescent="0.35">
      <c r="L13567" s="213"/>
    </row>
    <row r="13568" spans="12:12" x14ac:dyDescent="0.35">
      <c r="L13568" s="213"/>
    </row>
    <row r="13569" spans="12:12" x14ac:dyDescent="0.35">
      <c r="L13569" s="213"/>
    </row>
    <row r="13570" spans="12:12" x14ac:dyDescent="0.35">
      <c r="L13570" s="213"/>
    </row>
    <row r="13571" spans="12:12" x14ac:dyDescent="0.35">
      <c r="L13571" s="213"/>
    </row>
    <row r="13572" spans="12:12" x14ac:dyDescent="0.35">
      <c r="L13572" s="213"/>
    </row>
    <row r="13573" spans="12:12" x14ac:dyDescent="0.35">
      <c r="L13573" s="213"/>
    </row>
    <row r="13574" spans="12:12" x14ac:dyDescent="0.35">
      <c r="L13574" s="213"/>
    </row>
    <row r="13575" spans="12:12" x14ac:dyDescent="0.35">
      <c r="L13575" s="213"/>
    </row>
    <row r="13576" spans="12:12" x14ac:dyDescent="0.35">
      <c r="L13576" s="213"/>
    </row>
    <row r="13577" spans="12:12" x14ac:dyDescent="0.35">
      <c r="L13577" s="213"/>
    </row>
    <row r="13578" spans="12:12" x14ac:dyDescent="0.35">
      <c r="L13578" s="213"/>
    </row>
    <row r="13579" spans="12:12" x14ac:dyDescent="0.35">
      <c r="L13579" s="213"/>
    </row>
    <row r="13580" spans="12:12" x14ac:dyDescent="0.35">
      <c r="L13580" s="213"/>
    </row>
    <row r="13581" spans="12:12" x14ac:dyDescent="0.35">
      <c r="L13581" s="213"/>
    </row>
    <row r="13582" spans="12:12" x14ac:dyDescent="0.35">
      <c r="L13582" s="213"/>
    </row>
    <row r="13583" spans="12:12" x14ac:dyDescent="0.35">
      <c r="L13583" s="213"/>
    </row>
    <row r="13584" spans="12:12" x14ac:dyDescent="0.35">
      <c r="L13584" s="213"/>
    </row>
    <row r="13585" spans="12:12" x14ac:dyDescent="0.35">
      <c r="L13585" s="213"/>
    </row>
    <row r="13586" spans="12:12" x14ac:dyDescent="0.35">
      <c r="L13586" s="213"/>
    </row>
    <row r="13587" spans="12:12" x14ac:dyDescent="0.35">
      <c r="L13587" s="213"/>
    </row>
    <row r="13588" spans="12:12" x14ac:dyDescent="0.35">
      <c r="L13588" s="213"/>
    </row>
    <row r="13589" spans="12:12" x14ac:dyDescent="0.35">
      <c r="L13589" s="213"/>
    </row>
    <row r="13590" spans="12:12" x14ac:dyDescent="0.35">
      <c r="L13590" s="213"/>
    </row>
    <row r="13591" spans="12:12" x14ac:dyDescent="0.35">
      <c r="L13591" s="213"/>
    </row>
    <row r="13592" spans="12:12" x14ac:dyDescent="0.35">
      <c r="L13592" s="213"/>
    </row>
    <row r="13593" spans="12:12" x14ac:dyDescent="0.35">
      <c r="L13593" s="213"/>
    </row>
    <row r="13594" spans="12:12" x14ac:dyDescent="0.35">
      <c r="L13594" s="213"/>
    </row>
    <row r="13595" spans="12:12" x14ac:dyDescent="0.35">
      <c r="L13595" s="213"/>
    </row>
    <row r="13596" spans="12:12" x14ac:dyDescent="0.35">
      <c r="L13596" s="213"/>
    </row>
    <row r="13597" spans="12:12" x14ac:dyDescent="0.35">
      <c r="L13597" s="213"/>
    </row>
    <row r="13598" spans="12:12" x14ac:dyDescent="0.35">
      <c r="L13598" s="213"/>
    </row>
    <row r="13599" spans="12:12" x14ac:dyDescent="0.35">
      <c r="L13599" s="213"/>
    </row>
    <row r="13600" spans="12:12" x14ac:dyDescent="0.35">
      <c r="L13600" s="213"/>
    </row>
    <row r="13601" spans="12:12" x14ac:dyDescent="0.35">
      <c r="L13601" s="213"/>
    </row>
    <row r="13602" spans="12:12" x14ac:dyDescent="0.35">
      <c r="L13602" s="213"/>
    </row>
    <row r="13603" spans="12:12" x14ac:dyDescent="0.35">
      <c r="L13603" s="213"/>
    </row>
    <row r="13604" spans="12:12" x14ac:dyDescent="0.35">
      <c r="L13604" s="213"/>
    </row>
    <row r="13605" spans="12:12" x14ac:dyDescent="0.35">
      <c r="L13605" s="213"/>
    </row>
    <row r="13606" spans="12:12" x14ac:dyDescent="0.35">
      <c r="L13606" s="213"/>
    </row>
    <row r="13607" spans="12:12" x14ac:dyDescent="0.35">
      <c r="L13607" s="213"/>
    </row>
    <row r="13608" spans="12:12" x14ac:dyDescent="0.35">
      <c r="L13608" s="213"/>
    </row>
    <row r="13609" spans="12:12" x14ac:dyDescent="0.35">
      <c r="L13609" s="213"/>
    </row>
    <row r="13610" spans="12:12" x14ac:dyDescent="0.35">
      <c r="L13610" s="213"/>
    </row>
    <row r="13611" spans="12:12" x14ac:dyDescent="0.35">
      <c r="L13611" s="213"/>
    </row>
    <row r="13612" spans="12:12" x14ac:dyDescent="0.35">
      <c r="L13612" s="213"/>
    </row>
    <row r="13613" spans="12:12" x14ac:dyDescent="0.35">
      <c r="L13613" s="213"/>
    </row>
    <row r="13614" spans="12:12" x14ac:dyDescent="0.35">
      <c r="L13614" s="213"/>
    </row>
    <row r="13615" spans="12:12" x14ac:dyDescent="0.35">
      <c r="L13615" s="213"/>
    </row>
    <row r="13616" spans="12:12" x14ac:dyDescent="0.35">
      <c r="L13616" s="213"/>
    </row>
    <row r="13617" spans="12:12" x14ac:dyDescent="0.35">
      <c r="L13617" s="213"/>
    </row>
    <row r="13618" spans="12:12" x14ac:dyDescent="0.35">
      <c r="L13618" s="213"/>
    </row>
    <row r="13619" spans="12:12" x14ac:dyDescent="0.35">
      <c r="L13619" s="213"/>
    </row>
    <row r="13620" spans="12:12" x14ac:dyDescent="0.35">
      <c r="L13620" s="213"/>
    </row>
    <row r="13621" spans="12:12" x14ac:dyDescent="0.35">
      <c r="L13621" s="213"/>
    </row>
    <row r="13622" spans="12:12" x14ac:dyDescent="0.35">
      <c r="L13622" s="213"/>
    </row>
    <row r="13623" spans="12:12" x14ac:dyDescent="0.35">
      <c r="L13623" s="213"/>
    </row>
    <row r="13624" spans="12:12" x14ac:dyDescent="0.35">
      <c r="L13624" s="213"/>
    </row>
    <row r="13625" spans="12:12" x14ac:dyDescent="0.35">
      <c r="L13625" s="213"/>
    </row>
    <row r="13626" spans="12:12" x14ac:dyDescent="0.35">
      <c r="L13626" s="213"/>
    </row>
    <row r="13627" spans="12:12" x14ac:dyDescent="0.35">
      <c r="L13627" s="213"/>
    </row>
    <row r="13628" spans="12:12" x14ac:dyDescent="0.35">
      <c r="L13628" s="213"/>
    </row>
    <row r="13629" spans="12:12" x14ac:dyDescent="0.35">
      <c r="L13629" s="213"/>
    </row>
    <row r="13630" spans="12:12" x14ac:dyDescent="0.35">
      <c r="L13630" s="213"/>
    </row>
    <row r="13631" spans="12:12" x14ac:dyDescent="0.35">
      <c r="L13631" s="213"/>
    </row>
    <row r="13632" spans="12:12" x14ac:dyDescent="0.35">
      <c r="L13632" s="213"/>
    </row>
    <row r="13633" spans="12:12" x14ac:dyDescent="0.35">
      <c r="L13633" s="213"/>
    </row>
    <row r="13634" spans="12:12" x14ac:dyDescent="0.35">
      <c r="L13634" s="213"/>
    </row>
    <row r="13635" spans="12:12" x14ac:dyDescent="0.35">
      <c r="L13635" s="213"/>
    </row>
    <row r="13636" spans="12:12" x14ac:dyDescent="0.35">
      <c r="L13636" s="213"/>
    </row>
    <row r="13637" spans="12:12" x14ac:dyDescent="0.35">
      <c r="L13637" s="213"/>
    </row>
    <row r="13638" spans="12:12" x14ac:dyDescent="0.35">
      <c r="L13638" s="213"/>
    </row>
    <row r="13639" spans="12:12" x14ac:dyDescent="0.35">
      <c r="L13639" s="213"/>
    </row>
    <row r="13640" spans="12:12" x14ac:dyDescent="0.35">
      <c r="L13640" s="213"/>
    </row>
    <row r="13641" spans="12:12" x14ac:dyDescent="0.35">
      <c r="L13641" s="213"/>
    </row>
    <row r="13642" spans="12:12" x14ac:dyDescent="0.35">
      <c r="L13642" s="213"/>
    </row>
    <row r="13643" spans="12:12" x14ac:dyDescent="0.35">
      <c r="L13643" s="213"/>
    </row>
    <row r="13644" spans="12:12" x14ac:dyDescent="0.35">
      <c r="L13644" s="213"/>
    </row>
    <row r="13645" spans="12:12" x14ac:dyDescent="0.35">
      <c r="L13645" s="213"/>
    </row>
    <row r="13646" spans="12:12" x14ac:dyDescent="0.35">
      <c r="L13646" s="213"/>
    </row>
    <row r="13647" spans="12:12" x14ac:dyDescent="0.35">
      <c r="L13647" s="213"/>
    </row>
    <row r="13648" spans="12:12" x14ac:dyDescent="0.35">
      <c r="L13648" s="213"/>
    </row>
    <row r="13649" spans="12:12" x14ac:dyDescent="0.35">
      <c r="L13649" s="213"/>
    </row>
    <row r="13650" spans="12:12" x14ac:dyDescent="0.35">
      <c r="L13650" s="213"/>
    </row>
    <row r="13651" spans="12:12" x14ac:dyDescent="0.35">
      <c r="L13651" s="213"/>
    </row>
    <row r="13652" spans="12:12" x14ac:dyDescent="0.35">
      <c r="L13652" s="213"/>
    </row>
    <row r="13653" spans="12:12" x14ac:dyDescent="0.35">
      <c r="L13653" s="213"/>
    </row>
    <row r="13654" spans="12:12" x14ac:dyDescent="0.35">
      <c r="L13654" s="213"/>
    </row>
    <row r="13655" spans="12:12" x14ac:dyDescent="0.35">
      <c r="L13655" s="213"/>
    </row>
    <row r="13656" spans="12:12" x14ac:dyDescent="0.35">
      <c r="L13656" s="213"/>
    </row>
    <row r="13657" spans="12:12" x14ac:dyDescent="0.35">
      <c r="L13657" s="213"/>
    </row>
    <row r="13658" spans="12:12" x14ac:dyDescent="0.35">
      <c r="L13658" s="213"/>
    </row>
    <row r="13659" spans="12:12" x14ac:dyDescent="0.35">
      <c r="L13659" s="213"/>
    </row>
    <row r="13660" spans="12:12" x14ac:dyDescent="0.35">
      <c r="L13660" s="213"/>
    </row>
    <row r="13661" spans="12:12" x14ac:dyDescent="0.35">
      <c r="L13661" s="213"/>
    </row>
    <row r="13662" spans="12:12" x14ac:dyDescent="0.35">
      <c r="L13662" s="213"/>
    </row>
    <row r="13663" spans="12:12" x14ac:dyDescent="0.35">
      <c r="L13663" s="213"/>
    </row>
    <row r="13664" spans="12:12" x14ac:dyDescent="0.35">
      <c r="L13664" s="213"/>
    </row>
    <row r="13665" spans="12:12" x14ac:dyDescent="0.35">
      <c r="L13665" s="213"/>
    </row>
    <row r="13666" spans="12:12" x14ac:dyDescent="0.35">
      <c r="L13666" s="213"/>
    </row>
    <row r="13667" spans="12:12" x14ac:dyDescent="0.35">
      <c r="L13667" s="213"/>
    </row>
    <row r="13668" spans="12:12" x14ac:dyDescent="0.35">
      <c r="L13668" s="213"/>
    </row>
    <row r="13669" spans="12:12" x14ac:dyDescent="0.35">
      <c r="L13669" s="213"/>
    </row>
    <row r="13670" spans="12:12" x14ac:dyDescent="0.35">
      <c r="L13670" s="213"/>
    </row>
    <row r="13671" spans="12:12" x14ac:dyDescent="0.35">
      <c r="L13671" s="213"/>
    </row>
    <row r="13672" spans="12:12" x14ac:dyDescent="0.35">
      <c r="L13672" s="213"/>
    </row>
    <row r="13673" spans="12:12" x14ac:dyDescent="0.35">
      <c r="L13673" s="213"/>
    </row>
    <row r="13674" spans="12:12" x14ac:dyDescent="0.35">
      <c r="L13674" s="213"/>
    </row>
    <row r="13675" spans="12:12" x14ac:dyDescent="0.35">
      <c r="L13675" s="213"/>
    </row>
    <row r="13676" spans="12:12" x14ac:dyDescent="0.35">
      <c r="L13676" s="213"/>
    </row>
    <row r="13677" spans="12:12" x14ac:dyDescent="0.35">
      <c r="L13677" s="213"/>
    </row>
    <row r="13678" spans="12:12" x14ac:dyDescent="0.35">
      <c r="L13678" s="213"/>
    </row>
    <row r="13679" spans="12:12" x14ac:dyDescent="0.35">
      <c r="L13679" s="213"/>
    </row>
    <row r="13680" spans="12:12" x14ac:dyDescent="0.35">
      <c r="L13680" s="213"/>
    </row>
    <row r="13681" spans="12:12" x14ac:dyDescent="0.35">
      <c r="L13681" s="213"/>
    </row>
    <row r="13682" spans="12:12" x14ac:dyDescent="0.35">
      <c r="L13682" s="213"/>
    </row>
    <row r="13683" spans="12:12" x14ac:dyDescent="0.35">
      <c r="L13683" s="213"/>
    </row>
    <row r="13684" spans="12:12" x14ac:dyDescent="0.35">
      <c r="L13684" s="213"/>
    </row>
    <row r="13685" spans="12:12" x14ac:dyDescent="0.35">
      <c r="L13685" s="213"/>
    </row>
    <row r="13686" spans="12:12" x14ac:dyDescent="0.35">
      <c r="L13686" s="213"/>
    </row>
    <row r="13687" spans="12:12" x14ac:dyDescent="0.35">
      <c r="L13687" s="213"/>
    </row>
    <row r="13688" spans="12:12" x14ac:dyDescent="0.35">
      <c r="L13688" s="213"/>
    </row>
    <row r="13689" spans="12:12" x14ac:dyDescent="0.35">
      <c r="L13689" s="213"/>
    </row>
    <row r="13690" spans="12:12" x14ac:dyDescent="0.35">
      <c r="L13690" s="213"/>
    </row>
    <row r="13691" spans="12:12" x14ac:dyDescent="0.35">
      <c r="L13691" s="213"/>
    </row>
    <row r="13692" spans="12:12" x14ac:dyDescent="0.35">
      <c r="L13692" s="213"/>
    </row>
    <row r="13693" spans="12:12" x14ac:dyDescent="0.35">
      <c r="L13693" s="213"/>
    </row>
    <row r="13694" spans="12:12" x14ac:dyDescent="0.35">
      <c r="L13694" s="213"/>
    </row>
    <row r="13695" spans="12:12" x14ac:dyDescent="0.35">
      <c r="L13695" s="213"/>
    </row>
    <row r="13696" spans="12:12" x14ac:dyDescent="0.35">
      <c r="L13696" s="213"/>
    </row>
    <row r="13697" spans="12:12" x14ac:dyDescent="0.35">
      <c r="L13697" s="213"/>
    </row>
    <row r="13698" spans="12:12" x14ac:dyDescent="0.35">
      <c r="L13698" s="213"/>
    </row>
    <row r="13699" spans="12:12" x14ac:dyDescent="0.35">
      <c r="L13699" s="213"/>
    </row>
    <row r="13700" spans="12:12" x14ac:dyDescent="0.35">
      <c r="L13700" s="213"/>
    </row>
    <row r="13701" spans="12:12" x14ac:dyDescent="0.35">
      <c r="L13701" s="213"/>
    </row>
    <row r="13702" spans="12:12" x14ac:dyDescent="0.35">
      <c r="L13702" s="213"/>
    </row>
    <row r="13703" spans="12:12" x14ac:dyDescent="0.35">
      <c r="L13703" s="213"/>
    </row>
    <row r="13704" spans="12:12" x14ac:dyDescent="0.35">
      <c r="L13704" s="213"/>
    </row>
    <row r="13705" spans="12:12" x14ac:dyDescent="0.35">
      <c r="L13705" s="213"/>
    </row>
    <row r="13706" spans="12:12" x14ac:dyDescent="0.35">
      <c r="L13706" s="213"/>
    </row>
    <row r="13707" spans="12:12" x14ac:dyDescent="0.35">
      <c r="L13707" s="213"/>
    </row>
    <row r="13708" spans="12:12" x14ac:dyDescent="0.35">
      <c r="L13708" s="213"/>
    </row>
    <row r="13709" spans="12:12" x14ac:dyDescent="0.35">
      <c r="L13709" s="213"/>
    </row>
    <row r="13710" spans="12:12" x14ac:dyDescent="0.35">
      <c r="L13710" s="213"/>
    </row>
    <row r="13711" spans="12:12" x14ac:dyDescent="0.35">
      <c r="L13711" s="213"/>
    </row>
    <row r="13712" spans="12:12" x14ac:dyDescent="0.35">
      <c r="L13712" s="213"/>
    </row>
    <row r="13713" spans="12:12" x14ac:dyDescent="0.35">
      <c r="L13713" s="213"/>
    </row>
    <row r="13714" spans="12:12" x14ac:dyDescent="0.35">
      <c r="L13714" s="213"/>
    </row>
    <row r="13715" spans="12:12" x14ac:dyDescent="0.35">
      <c r="L13715" s="213"/>
    </row>
    <row r="13716" spans="12:12" x14ac:dyDescent="0.35">
      <c r="L13716" s="213"/>
    </row>
    <row r="13717" spans="12:12" x14ac:dyDescent="0.35">
      <c r="L13717" s="213"/>
    </row>
    <row r="13718" spans="12:12" x14ac:dyDescent="0.35">
      <c r="L13718" s="213"/>
    </row>
    <row r="13719" spans="12:12" x14ac:dyDescent="0.35">
      <c r="L13719" s="213"/>
    </row>
    <row r="13720" spans="12:12" x14ac:dyDescent="0.35">
      <c r="L13720" s="213"/>
    </row>
    <row r="13721" spans="12:12" x14ac:dyDescent="0.35">
      <c r="L13721" s="213"/>
    </row>
    <row r="13722" spans="12:12" x14ac:dyDescent="0.35">
      <c r="L13722" s="213"/>
    </row>
    <row r="13723" spans="12:12" x14ac:dyDescent="0.35">
      <c r="L13723" s="213"/>
    </row>
    <row r="13724" spans="12:12" x14ac:dyDescent="0.35">
      <c r="L13724" s="213"/>
    </row>
    <row r="13725" spans="12:12" x14ac:dyDescent="0.35">
      <c r="L13725" s="213"/>
    </row>
    <row r="13726" spans="12:12" x14ac:dyDescent="0.35">
      <c r="L13726" s="213"/>
    </row>
    <row r="13727" spans="12:12" x14ac:dyDescent="0.35">
      <c r="L13727" s="213"/>
    </row>
    <row r="13728" spans="12:12" x14ac:dyDescent="0.35">
      <c r="L13728" s="213"/>
    </row>
    <row r="13729" spans="12:12" x14ac:dyDescent="0.35">
      <c r="L13729" s="213"/>
    </row>
    <row r="13730" spans="12:12" x14ac:dyDescent="0.35">
      <c r="L13730" s="213"/>
    </row>
    <row r="13731" spans="12:12" x14ac:dyDescent="0.35">
      <c r="L13731" s="213"/>
    </row>
    <row r="13732" spans="12:12" x14ac:dyDescent="0.35">
      <c r="L13732" s="213"/>
    </row>
    <row r="13733" spans="12:12" x14ac:dyDescent="0.35">
      <c r="L13733" s="213"/>
    </row>
    <row r="13734" spans="12:12" x14ac:dyDescent="0.35">
      <c r="L13734" s="213"/>
    </row>
    <row r="13735" spans="12:12" x14ac:dyDescent="0.35">
      <c r="L13735" s="213"/>
    </row>
    <row r="13736" spans="12:12" x14ac:dyDescent="0.35">
      <c r="L13736" s="213"/>
    </row>
    <row r="13737" spans="12:12" x14ac:dyDescent="0.35">
      <c r="L13737" s="213"/>
    </row>
    <row r="13738" spans="12:12" x14ac:dyDescent="0.35">
      <c r="L13738" s="213"/>
    </row>
    <row r="13739" spans="12:12" x14ac:dyDescent="0.35">
      <c r="L13739" s="213"/>
    </row>
    <row r="13740" spans="12:12" x14ac:dyDescent="0.35">
      <c r="L13740" s="213"/>
    </row>
    <row r="13741" spans="12:12" x14ac:dyDescent="0.35">
      <c r="L13741" s="213"/>
    </row>
    <row r="13742" spans="12:12" x14ac:dyDescent="0.35">
      <c r="L13742" s="213"/>
    </row>
    <row r="13743" spans="12:12" x14ac:dyDescent="0.35">
      <c r="L13743" s="213"/>
    </row>
    <row r="13744" spans="12:12" x14ac:dyDescent="0.35">
      <c r="L13744" s="213"/>
    </row>
    <row r="13745" spans="12:12" x14ac:dyDescent="0.35">
      <c r="L13745" s="213"/>
    </row>
    <row r="13746" spans="12:12" x14ac:dyDescent="0.35">
      <c r="L13746" s="213"/>
    </row>
    <row r="13747" spans="12:12" x14ac:dyDescent="0.35">
      <c r="L13747" s="213"/>
    </row>
    <row r="13748" spans="12:12" x14ac:dyDescent="0.35">
      <c r="L13748" s="213"/>
    </row>
    <row r="13749" spans="12:12" x14ac:dyDescent="0.35">
      <c r="L13749" s="213"/>
    </row>
    <row r="13750" spans="12:12" x14ac:dyDescent="0.35">
      <c r="L13750" s="213"/>
    </row>
    <row r="13751" spans="12:12" x14ac:dyDescent="0.35">
      <c r="L13751" s="213"/>
    </row>
    <row r="13752" spans="12:12" x14ac:dyDescent="0.35">
      <c r="L13752" s="213"/>
    </row>
    <row r="13753" spans="12:12" x14ac:dyDescent="0.35">
      <c r="L13753" s="213"/>
    </row>
    <row r="13754" spans="12:12" x14ac:dyDescent="0.35">
      <c r="L13754" s="213"/>
    </row>
    <row r="13755" spans="12:12" x14ac:dyDescent="0.35">
      <c r="L13755" s="213"/>
    </row>
    <row r="13756" spans="12:12" x14ac:dyDescent="0.35">
      <c r="L13756" s="213"/>
    </row>
    <row r="13757" spans="12:12" x14ac:dyDescent="0.35">
      <c r="L13757" s="213"/>
    </row>
    <row r="13758" spans="12:12" x14ac:dyDescent="0.35">
      <c r="L13758" s="213"/>
    </row>
    <row r="13759" spans="12:12" x14ac:dyDescent="0.35">
      <c r="L13759" s="213"/>
    </row>
    <row r="13760" spans="12:12" x14ac:dyDescent="0.35">
      <c r="L13760" s="213"/>
    </row>
    <row r="13761" spans="12:12" x14ac:dyDescent="0.35">
      <c r="L13761" s="213"/>
    </row>
    <row r="13762" spans="12:12" x14ac:dyDescent="0.35">
      <c r="L13762" s="213"/>
    </row>
    <row r="13763" spans="12:12" x14ac:dyDescent="0.35">
      <c r="L13763" s="213"/>
    </row>
    <row r="13764" spans="12:12" x14ac:dyDescent="0.35">
      <c r="L13764" s="213"/>
    </row>
    <row r="13765" spans="12:12" x14ac:dyDescent="0.35">
      <c r="L13765" s="213"/>
    </row>
    <row r="13766" spans="12:12" x14ac:dyDescent="0.35">
      <c r="L13766" s="213"/>
    </row>
    <row r="13767" spans="12:12" x14ac:dyDescent="0.35">
      <c r="L13767" s="213"/>
    </row>
    <row r="13768" spans="12:12" x14ac:dyDescent="0.35">
      <c r="L13768" s="213"/>
    </row>
    <row r="13769" spans="12:12" x14ac:dyDescent="0.35">
      <c r="L13769" s="213"/>
    </row>
    <row r="13770" spans="12:12" x14ac:dyDescent="0.35">
      <c r="L13770" s="213"/>
    </row>
    <row r="13771" spans="12:12" x14ac:dyDescent="0.35">
      <c r="L13771" s="213"/>
    </row>
    <row r="13772" spans="12:12" x14ac:dyDescent="0.35">
      <c r="L13772" s="213"/>
    </row>
    <row r="13773" spans="12:12" x14ac:dyDescent="0.35">
      <c r="L13773" s="213"/>
    </row>
    <row r="13774" spans="12:12" x14ac:dyDescent="0.35">
      <c r="L13774" s="213"/>
    </row>
    <row r="13775" spans="12:12" x14ac:dyDescent="0.35">
      <c r="L13775" s="213"/>
    </row>
    <row r="13776" spans="12:12" x14ac:dyDescent="0.35">
      <c r="L13776" s="213"/>
    </row>
    <row r="13777" spans="12:12" x14ac:dyDescent="0.35">
      <c r="L13777" s="213"/>
    </row>
    <row r="13778" spans="12:12" x14ac:dyDescent="0.35">
      <c r="L13778" s="213"/>
    </row>
    <row r="13779" spans="12:12" x14ac:dyDescent="0.35">
      <c r="L13779" s="213"/>
    </row>
    <row r="13780" spans="12:12" x14ac:dyDescent="0.35">
      <c r="L13780" s="213"/>
    </row>
    <row r="13781" spans="12:12" x14ac:dyDescent="0.35">
      <c r="L13781" s="213"/>
    </row>
    <row r="13782" spans="12:12" x14ac:dyDescent="0.35">
      <c r="L13782" s="213"/>
    </row>
    <row r="13783" spans="12:12" x14ac:dyDescent="0.35">
      <c r="L13783" s="213"/>
    </row>
    <row r="13784" spans="12:12" x14ac:dyDescent="0.35">
      <c r="L13784" s="213"/>
    </row>
    <row r="13785" spans="12:12" x14ac:dyDescent="0.35">
      <c r="L13785" s="213"/>
    </row>
    <row r="13786" spans="12:12" x14ac:dyDescent="0.35">
      <c r="L13786" s="213"/>
    </row>
    <row r="13787" spans="12:12" x14ac:dyDescent="0.35">
      <c r="L13787" s="213"/>
    </row>
    <row r="13788" spans="12:12" x14ac:dyDescent="0.35">
      <c r="L13788" s="213"/>
    </row>
    <row r="13789" spans="12:12" x14ac:dyDescent="0.35">
      <c r="L13789" s="213"/>
    </row>
    <row r="13790" spans="12:12" x14ac:dyDescent="0.35">
      <c r="L13790" s="213"/>
    </row>
    <row r="13791" spans="12:12" x14ac:dyDescent="0.35">
      <c r="L13791" s="213"/>
    </row>
    <row r="13792" spans="12:12" x14ac:dyDescent="0.35">
      <c r="L13792" s="213"/>
    </row>
    <row r="13793" spans="12:12" x14ac:dyDescent="0.35">
      <c r="L13793" s="213"/>
    </row>
    <row r="13794" spans="12:12" x14ac:dyDescent="0.35">
      <c r="L13794" s="213"/>
    </row>
    <row r="13795" spans="12:12" x14ac:dyDescent="0.35">
      <c r="L13795" s="213"/>
    </row>
    <row r="13796" spans="12:12" x14ac:dyDescent="0.35">
      <c r="L13796" s="213"/>
    </row>
    <row r="13797" spans="12:12" x14ac:dyDescent="0.35">
      <c r="L13797" s="213"/>
    </row>
    <row r="13798" spans="12:12" x14ac:dyDescent="0.35">
      <c r="L13798" s="213"/>
    </row>
    <row r="13799" spans="12:12" x14ac:dyDescent="0.35">
      <c r="L13799" s="213"/>
    </row>
    <row r="13800" spans="12:12" x14ac:dyDescent="0.35">
      <c r="L13800" s="213"/>
    </row>
    <row r="13801" spans="12:12" x14ac:dyDescent="0.35">
      <c r="L13801" s="213"/>
    </row>
    <row r="13802" spans="12:12" x14ac:dyDescent="0.35">
      <c r="L13802" s="213"/>
    </row>
    <row r="13803" spans="12:12" x14ac:dyDescent="0.35">
      <c r="L13803" s="213"/>
    </row>
    <row r="13804" spans="12:12" x14ac:dyDescent="0.35">
      <c r="L13804" s="213"/>
    </row>
    <row r="13805" spans="12:12" x14ac:dyDescent="0.35">
      <c r="L13805" s="213"/>
    </row>
    <row r="13806" spans="12:12" x14ac:dyDescent="0.35">
      <c r="L13806" s="213"/>
    </row>
    <row r="13807" spans="12:12" x14ac:dyDescent="0.35">
      <c r="L13807" s="213"/>
    </row>
    <row r="13808" spans="12:12" x14ac:dyDescent="0.35">
      <c r="L13808" s="213"/>
    </row>
    <row r="13809" spans="12:12" x14ac:dyDescent="0.35">
      <c r="L13809" s="213"/>
    </row>
    <row r="13810" spans="12:12" x14ac:dyDescent="0.35">
      <c r="L13810" s="213"/>
    </row>
    <row r="13811" spans="12:12" x14ac:dyDescent="0.35">
      <c r="L13811" s="213"/>
    </row>
    <row r="13812" spans="12:12" x14ac:dyDescent="0.35">
      <c r="L13812" s="213"/>
    </row>
    <row r="13813" spans="12:12" x14ac:dyDescent="0.35">
      <c r="L13813" s="213"/>
    </row>
    <row r="13814" spans="12:12" x14ac:dyDescent="0.35">
      <c r="L13814" s="213"/>
    </row>
    <row r="13815" spans="12:12" x14ac:dyDescent="0.35">
      <c r="L13815" s="213"/>
    </row>
    <row r="13816" spans="12:12" x14ac:dyDescent="0.35">
      <c r="L13816" s="213"/>
    </row>
    <row r="13817" spans="12:12" x14ac:dyDescent="0.35">
      <c r="L13817" s="213"/>
    </row>
    <row r="13818" spans="12:12" x14ac:dyDescent="0.35">
      <c r="L13818" s="213"/>
    </row>
    <row r="13819" spans="12:12" x14ac:dyDescent="0.35">
      <c r="L13819" s="213"/>
    </row>
    <row r="13820" spans="12:12" x14ac:dyDescent="0.35">
      <c r="L13820" s="213"/>
    </row>
    <row r="13821" spans="12:12" x14ac:dyDescent="0.35">
      <c r="L13821" s="213"/>
    </row>
    <row r="13822" spans="12:12" x14ac:dyDescent="0.35">
      <c r="L13822" s="213"/>
    </row>
    <row r="13823" spans="12:12" x14ac:dyDescent="0.35">
      <c r="L13823" s="213"/>
    </row>
    <row r="13824" spans="12:12" x14ac:dyDescent="0.35">
      <c r="L13824" s="213"/>
    </row>
    <row r="13825" spans="12:12" x14ac:dyDescent="0.35">
      <c r="L13825" s="213"/>
    </row>
    <row r="13826" spans="12:12" x14ac:dyDescent="0.35">
      <c r="L13826" s="213"/>
    </row>
    <row r="13827" spans="12:12" x14ac:dyDescent="0.35">
      <c r="L13827" s="213"/>
    </row>
    <row r="13828" spans="12:12" x14ac:dyDescent="0.35">
      <c r="L13828" s="213"/>
    </row>
    <row r="13829" spans="12:12" x14ac:dyDescent="0.35">
      <c r="L13829" s="213"/>
    </row>
    <row r="13830" spans="12:12" x14ac:dyDescent="0.35">
      <c r="L13830" s="213"/>
    </row>
    <row r="13831" spans="12:12" x14ac:dyDescent="0.35">
      <c r="L13831" s="213"/>
    </row>
    <row r="13832" spans="12:12" x14ac:dyDescent="0.35">
      <c r="L13832" s="213"/>
    </row>
    <row r="13833" spans="12:12" x14ac:dyDescent="0.35">
      <c r="L13833" s="213"/>
    </row>
    <row r="13834" spans="12:12" x14ac:dyDescent="0.35">
      <c r="L13834" s="213"/>
    </row>
    <row r="13835" spans="12:12" x14ac:dyDescent="0.35">
      <c r="L13835" s="213"/>
    </row>
    <row r="13836" spans="12:12" x14ac:dyDescent="0.35">
      <c r="L13836" s="213"/>
    </row>
    <row r="13837" spans="12:12" x14ac:dyDescent="0.35">
      <c r="L13837" s="213"/>
    </row>
    <row r="13838" spans="12:12" x14ac:dyDescent="0.35">
      <c r="L13838" s="213"/>
    </row>
    <row r="13839" spans="12:12" x14ac:dyDescent="0.35">
      <c r="L13839" s="213"/>
    </row>
    <row r="13840" spans="12:12" x14ac:dyDescent="0.35">
      <c r="L13840" s="213"/>
    </row>
    <row r="13841" spans="12:12" x14ac:dyDescent="0.35">
      <c r="L13841" s="213"/>
    </row>
    <row r="13842" spans="12:12" x14ac:dyDescent="0.35">
      <c r="L13842" s="213"/>
    </row>
    <row r="13843" spans="12:12" x14ac:dyDescent="0.35">
      <c r="L13843" s="213"/>
    </row>
    <row r="13844" spans="12:12" x14ac:dyDescent="0.35">
      <c r="L13844" s="213"/>
    </row>
    <row r="13845" spans="12:12" x14ac:dyDescent="0.35">
      <c r="L13845" s="213"/>
    </row>
    <row r="13846" spans="12:12" x14ac:dyDescent="0.35">
      <c r="L13846" s="213"/>
    </row>
    <row r="13847" spans="12:12" x14ac:dyDescent="0.35">
      <c r="L13847" s="213"/>
    </row>
    <row r="13848" spans="12:12" x14ac:dyDescent="0.35">
      <c r="L13848" s="213"/>
    </row>
    <row r="13849" spans="12:12" x14ac:dyDescent="0.35">
      <c r="L13849" s="213"/>
    </row>
    <row r="13850" spans="12:12" x14ac:dyDescent="0.35">
      <c r="L13850" s="213"/>
    </row>
    <row r="13851" spans="12:12" x14ac:dyDescent="0.35">
      <c r="L13851" s="213"/>
    </row>
    <row r="13852" spans="12:12" x14ac:dyDescent="0.35">
      <c r="L13852" s="213"/>
    </row>
    <row r="13853" spans="12:12" x14ac:dyDescent="0.35">
      <c r="L13853" s="213"/>
    </row>
    <row r="13854" spans="12:12" x14ac:dyDescent="0.35">
      <c r="L13854" s="213"/>
    </row>
    <row r="13855" spans="12:12" x14ac:dyDescent="0.35">
      <c r="L13855" s="213"/>
    </row>
    <row r="13856" spans="12:12" x14ac:dyDescent="0.35">
      <c r="L13856" s="213"/>
    </row>
    <row r="13857" spans="12:12" x14ac:dyDescent="0.35">
      <c r="L13857" s="213"/>
    </row>
    <row r="13858" spans="12:12" x14ac:dyDescent="0.35">
      <c r="L13858" s="213"/>
    </row>
    <row r="13859" spans="12:12" x14ac:dyDescent="0.35">
      <c r="L13859" s="213"/>
    </row>
    <row r="13860" spans="12:12" x14ac:dyDescent="0.35">
      <c r="L13860" s="213"/>
    </row>
    <row r="13861" spans="12:12" x14ac:dyDescent="0.35">
      <c r="L13861" s="213"/>
    </row>
    <row r="13862" spans="12:12" x14ac:dyDescent="0.35">
      <c r="L13862" s="213"/>
    </row>
    <row r="13863" spans="12:12" x14ac:dyDescent="0.35">
      <c r="L13863" s="213"/>
    </row>
    <row r="13864" spans="12:12" x14ac:dyDescent="0.35">
      <c r="L13864" s="213"/>
    </row>
    <row r="13865" spans="12:12" x14ac:dyDescent="0.35">
      <c r="L13865" s="213"/>
    </row>
    <row r="13866" spans="12:12" x14ac:dyDescent="0.35">
      <c r="L13866" s="213"/>
    </row>
    <row r="13867" spans="12:12" x14ac:dyDescent="0.35">
      <c r="L13867" s="213"/>
    </row>
    <row r="13868" spans="12:12" x14ac:dyDescent="0.35">
      <c r="L13868" s="213"/>
    </row>
    <row r="13869" spans="12:12" x14ac:dyDescent="0.35">
      <c r="L13869" s="213"/>
    </row>
    <row r="13870" spans="12:12" x14ac:dyDescent="0.35">
      <c r="L13870" s="213"/>
    </row>
    <row r="13871" spans="12:12" x14ac:dyDescent="0.35">
      <c r="L13871" s="213"/>
    </row>
    <row r="13872" spans="12:12" x14ac:dyDescent="0.35">
      <c r="L13872" s="213"/>
    </row>
    <row r="13873" spans="12:12" x14ac:dyDescent="0.35">
      <c r="L13873" s="213"/>
    </row>
    <row r="13874" spans="12:12" x14ac:dyDescent="0.35">
      <c r="L13874" s="213"/>
    </row>
    <row r="13875" spans="12:12" x14ac:dyDescent="0.35">
      <c r="L13875" s="213"/>
    </row>
    <row r="13876" spans="12:12" x14ac:dyDescent="0.35">
      <c r="L13876" s="213"/>
    </row>
    <row r="13877" spans="12:12" x14ac:dyDescent="0.35">
      <c r="L13877" s="213"/>
    </row>
    <row r="13878" spans="12:12" x14ac:dyDescent="0.35">
      <c r="L13878" s="213"/>
    </row>
    <row r="13879" spans="12:12" x14ac:dyDescent="0.35">
      <c r="L13879" s="213"/>
    </row>
    <row r="13880" spans="12:12" x14ac:dyDescent="0.35">
      <c r="L13880" s="213"/>
    </row>
    <row r="13881" spans="12:12" x14ac:dyDescent="0.35">
      <c r="L13881" s="213"/>
    </row>
    <row r="13882" spans="12:12" x14ac:dyDescent="0.35">
      <c r="L13882" s="213"/>
    </row>
    <row r="13883" spans="12:12" x14ac:dyDescent="0.35">
      <c r="L13883" s="213"/>
    </row>
    <row r="13884" spans="12:12" x14ac:dyDescent="0.35">
      <c r="L13884" s="213"/>
    </row>
    <row r="13885" spans="12:12" x14ac:dyDescent="0.35">
      <c r="L13885" s="213"/>
    </row>
    <row r="13886" spans="12:12" x14ac:dyDescent="0.35">
      <c r="L13886" s="213"/>
    </row>
    <row r="13887" spans="12:12" x14ac:dyDescent="0.35">
      <c r="L13887" s="213"/>
    </row>
    <row r="13888" spans="12:12" x14ac:dyDescent="0.35">
      <c r="L13888" s="213"/>
    </row>
    <row r="13889" spans="12:12" x14ac:dyDescent="0.35">
      <c r="L13889" s="213"/>
    </row>
    <row r="13890" spans="12:12" x14ac:dyDescent="0.35">
      <c r="L13890" s="213"/>
    </row>
    <row r="13891" spans="12:12" x14ac:dyDescent="0.35">
      <c r="L13891" s="213"/>
    </row>
    <row r="13892" spans="12:12" x14ac:dyDescent="0.35">
      <c r="L13892" s="213"/>
    </row>
    <row r="13893" spans="12:12" x14ac:dyDescent="0.35">
      <c r="L13893" s="213"/>
    </row>
    <row r="13894" spans="12:12" x14ac:dyDescent="0.35">
      <c r="L13894" s="213"/>
    </row>
    <row r="13895" spans="12:12" x14ac:dyDescent="0.35">
      <c r="L13895" s="213"/>
    </row>
    <row r="13896" spans="12:12" x14ac:dyDescent="0.35">
      <c r="L13896" s="213"/>
    </row>
    <row r="13897" spans="12:12" x14ac:dyDescent="0.35">
      <c r="L13897" s="213"/>
    </row>
    <row r="13898" spans="12:12" x14ac:dyDescent="0.35">
      <c r="L13898" s="213"/>
    </row>
    <row r="13899" spans="12:12" x14ac:dyDescent="0.35">
      <c r="L13899" s="213"/>
    </row>
    <row r="13900" spans="12:12" x14ac:dyDescent="0.35">
      <c r="L13900" s="213"/>
    </row>
    <row r="13901" spans="12:12" x14ac:dyDescent="0.35">
      <c r="L13901" s="213"/>
    </row>
    <row r="13902" spans="12:12" x14ac:dyDescent="0.35">
      <c r="L13902" s="213"/>
    </row>
    <row r="13903" spans="12:12" x14ac:dyDescent="0.35">
      <c r="L13903" s="213"/>
    </row>
    <row r="13904" spans="12:12" x14ac:dyDescent="0.35">
      <c r="L13904" s="213"/>
    </row>
    <row r="13905" spans="12:12" x14ac:dyDescent="0.35">
      <c r="L13905" s="213"/>
    </row>
    <row r="13906" spans="12:12" x14ac:dyDescent="0.35">
      <c r="L13906" s="213"/>
    </row>
    <row r="13907" spans="12:12" x14ac:dyDescent="0.35">
      <c r="L13907" s="213"/>
    </row>
    <row r="13908" spans="12:12" x14ac:dyDescent="0.35">
      <c r="L13908" s="213"/>
    </row>
    <row r="13909" spans="12:12" x14ac:dyDescent="0.35">
      <c r="L13909" s="213"/>
    </row>
    <row r="13910" spans="12:12" x14ac:dyDescent="0.35">
      <c r="L13910" s="213"/>
    </row>
    <row r="13911" spans="12:12" x14ac:dyDescent="0.35">
      <c r="L13911" s="213"/>
    </row>
    <row r="13912" spans="12:12" x14ac:dyDescent="0.35">
      <c r="L13912" s="213"/>
    </row>
    <row r="13913" spans="12:12" x14ac:dyDescent="0.35">
      <c r="L13913" s="213"/>
    </row>
    <row r="13914" spans="12:12" x14ac:dyDescent="0.35">
      <c r="L13914" s="213"/>
    </row>
    <row r="13915" spans="12:12" x14ac:dyDescent="0.35">
      <c r="L13915" s="213"/>
    </row>
    <row r="13916" spans="12:12" x14ac:dyDescent="0.35">
      <c r="L13916" s="213"/>
    </row>
    <row r="13917" spans="12:12" x14ac:dyDescent="0.35">
      <c r="L13917" s="213"/>
    </row>
    <row r="13918" spans="12:12" x14ac:dyDescent="0.35">
      <c r="L13918" s="213"/>
    </row>
    <row r="13919" spans="12:12" x14ac:dyDescent="0.35">
      <c r="L13919" s="213"/>
    </row>
    <row r="13920" spans="12:12" x14ac:dyDescent="0.35">
      <c r="L13920" s="213"/>
    </row>
    <row r="13921" spans="12:12" x14ac:dyDescent="0.35">
      <c r="L13921" s="213"/>
    </row>
    <row r="13922" spans="12:12" x14ac:dyDescent="0.35">
      <c r="L13922" s="213"/>
    </row>
    <row r="13923" spans="12:12" x14ac:dyDescent="0.35">
      <c r="L13923" s="213"/>
    </row>
    <row r="13924" spans="12:12" x14ac:dyDescent="0.35">
      <c r="L13924" s="213"/>
    </row>
    <row r="13925" spans="12:12" x14ac:dyDescent="0.35">
      <c r="L13925" s="213"/>
    </row>
    <row r="13926" spans="12:12" x14ac:dyDescent="0.35">
      <c r="L13926" s="213"/>
    </row>
    <row r="13927" spans="12:12" x14ac:dyDescent="0.35">
      <c r="L13927" s="213"/>
    </row>
    <row r="13928" spans="12:12" x14ac:dyDescent="0.35">
      <c r="L13928" s="213"/>
    </row>
    <row r="13929" spans="12:12" x14ac:dyDescent="0.35">
      <c r="L13929" s="213"/>
    </row>
    <row r="13930" spans="12:12" x14ac:dyDescent="0.35">
      <c r="L13930" s="213"/>
    </row>
    <row r="13931" spans="12:12" x14ac:dyDescent="0.35">
      <c r="L13931" s="213"/>
    </row>
    <row r="13932" spans="12:12" x14ac:dyDescent="0.35">
      <c r="L13932" s="213"/>
    </row>
    <row r="13933" spans="12:12" x14ac:dyDescent="0.35">
      <c r="L13933" s="213"/>
    </row>
    <row r="13934" spans="12:12" x14ac:dyDescent="0.35">
      <c r="L13934" s="213"/>
    </row>
    <row r="13935" spans="12:12" x14ac:dyDescent="0.35">
      <c r="L13935" s="213"/>
    </row>
    <row r="13936" spans="12:12" x14ac:dyDescent="0.35">
      <c r="L13936" s="213"/>
    </row>
    <row r="13937" spans="12:12" x14ac:dyDescent="0.35">
      <c r="L13937" s="213"/>
    </row>
    <row r="13938" spans="12:12" x14ac:dyDescent="0.35">
      <c r="L13938" s="213"/>
    </row>
    <row r="13939" spans="12:12" x14ac:dyDescent="0.35">
      <c r="L13939" s="213"/>
    </row>
    <row r="13940" spans="12:12" x14ac:dyDescent="0.35">
      <c r="L13940" s="213"/>
    </row>
    <row r="13941" spans="12:12" x14ac:dyDescent="0.35">
      <c r="L13941" s="213"/>
    </row>
    <row r="13942" spans="12:12" x14ac:dyDescent="0.35">
      <c r="L13942" s="213"/>
    </row>
    <row r="13943" spans="12:12" x14ac:dyDescent="0.35">
      <c r="L13943" s="213"/>
    </row>
    <row r="13944" spans="12:12" x14ac:dyDescent="0.35">
      <c r="L13944" s="213"/>
    </row>
    <row r="13945" spans="12:12" x14ac:dyDescent="0.35">
      <c r="L13945" s="213"/>
    </row>
    <row r="13946" spans="12:12" x14ac:dyDescent="0.35">
      <c r="L13946" s="213"/>
    </row>
    <row r="13947" spans="12:12" x14ac:dyDescent="0.35">
      <c r="L13947" s="213"/>
    </row>
    <row r="13948" spans="12:12" x14ac:dyDescent="0.35">
      <c r="L13948" s="213"/>
    </row>
    <row r="13949" spans="12:12" x14ac:dyDescent="0.35">
      <c r="L13949" s="213"/>
    </row>
    <row r="13950" spans="12:12" x14ac:dyDescent="0.35">
      <c r="L13950" s="213"/>
    </row>
    <row r="13951" spans="12:12" x14ac:dyDescent="0.35">
      <c r="L13951" s="213"/>
    </row>
    <row r="13952" spans="12:12" x14ac:dyDescent="0.35">
      <c r="L13952" s="213"/>
    </row>
    <row r="13953" spans="12:12" x14ac:dyDescent="0.35">
      <c r="L13953" s="213"/>
    </row>
    <row r="13954" spans="12:12" x14ac:dyDescent="0.35">
      <c r="L13954" s="213"/>
    </row>
    <row r="13955" spans="12:12" x14ac:dyDescent="0.35">
      <c r="L13955" s="213"/>
    </row>
    <row r="13956" spans="12:12" x14ac:dyDescent="0.35">
      <c r="L13956" s="213"/>
    </row>
    <row r="13957" spans="12:12" x14ac:dyDescent="0.35">
      <c r="L13957" s="213"/>
    </row>
    <row r="13958" spans="12:12" x14ac:dyDescent="0.35">
      <c r="L13958" s="213"/>
    </row>
    <row r="13959" spans="12:12" x14ac:dyDescent="0.35">
      <c r="L13959" s="213"/>
    </row>
    <row r="13960" spans="12:12" x14ac:dyDescent="0.35">
      <c r="L13960" s="213"/>
    </row>
    <row r="13961" spans="12:12" x14ac:dyDescent="0.35">
      <c r="L13961" s="213"/>
    </row>
    <row r="13962" spans="12:12" x14ac:dyDescent="0.35">
      <c r="L13962" s="213"/>
    </row>
    <row r="13963" spans="12:12" x14ac:dyDescent="0.35">
      <c r="L13963" s="213"/>
    </row>
    <row r="13964" spans="12:12" x14ac:dyDescent="0.35">
      <c r="L13964" s="213"/>
    </row>
    <row r="13965" spans="12:12" x14ac:dyDescent="0.35">
      <c r="L13965" s="213"/>
    </row>
    <row r="13966" spans="12:12" x14ac:dyDescent="0.35">
      <c r="L13966" s="213"/>
    </row>
    <row r="13967" spans="12:12" x14ac:dyDescent="0.35">
      <c r="L13967" s="213"/>
    </row>
    <row r="13968" spans="12:12" x14ac:dyDescent="0.35">
      <c r="L13968" s="213"/>
    </row>
    <row r="13969" spans="12:12" x14ac:dyDescent="0.35">
      <c r="L13969" s="213"/>
    </row>
    <row r="13970" spans="12:12" x14ac:dyDescent="0.35">
      <c r="L13970" s="213"/>
    </row>
    <row r="13971" spans="12:12" x14ac:dyDescent="0.35">
      <c r="L13971" s="213"/>
    </row>
    <row r="13972" spans="12:12" x14ac:dyDescent="0.35">
      <c r="L13972" s="213"/>
    </row>
    <row r="13973" spans="12:12" x14ac:dyDescent="0.35">
      <c r="L13973" s="213"/>
    </row>
    <row r="13974" spans="12:12" x14ac:dyDescent="0.35">
      <c r="L13974" s="213"/>
    </row>
    <row r="13975" spans="12:12" x14ac:dyDescent="0.35">
      <c r="L13975" s="213"/>
    </row>
    <row r="13976" spans="12:12" x14ac:dyDescent="0.35">
      <c r="L13976" s="213"/>
    </row>
    <row r="13977" spans="12:12" x14ac:dyDescent="0.35">
      <c r="L13977" s="213"/>
    </row>
    <row r="13978" spans="12:12" x14ac:dyDescent="0.35">
      <c r="L13978" s="213"/>
    </row>
    <row r="13979" spans="12:12" x14ac:dyDescent="0.35">
      <c r="L13979" s="213"/>
    </row>
    <row r="13980" spans="12:12" x14ac:dyDescent="0.35">
      <c r="L13980" s="213"/>
    </row>
    <row r="13981" spans="12:12" x14ac:dyDescent="0.35">
      <c r="L13981" s="213"/>
    </row>
    <row r="13982" spans="12:12" x14ac:dyDescent="0.35">
      <c r="L13982" s="213"/>
    </row>
    <row r="13983" spans="12:12" x14ac:dyDescent="0.35">
      <c r="L13983" s="213"/>
    </row>
    <row r="13984" spans="12:12" x14ac:dyDescent="0.35">
      <c r="L13984" s="213"/>
    </row>
    <row r="13985" spans="12:12" x14ac:dyDescent="0.35">
      <c r="L13985" s="213"/>
    </row>
    <row r="13986" spans="12:12" x14ac:dyDescent="0.35">
      <c r="L13986" s="213"/>
    </row>
    <row r="13987" spans="12:12" x14ac:dyDescent="0.35">
      <c r="L13987" s="213"/>
    </row>
    <row r="13988" spans="12:12" x14ac:dyDescent="0.35">
      <c r="L13988" s="213"/>
    </row>
    <row r="13989" spans="12:12" x14ac:dyDescent="0.35">
      <c r="L13989" s="213"/>
    </row>
    <row r="13990" spans="12:12" x14ac:dyDescent="0.35">
      <c r="L13990" s="213"/>
    </row>
    <row r="13991" spans="12:12" x14ac:dyDescent="0.35">
      <c r="L13991" s="213"/>
    </row>
    <row r="13992" spans="12:12" x14ac:dyDescent="0.35">
      <c r="L13992" s="213"/>
    </row>
    <row r="13993" spans="12:12" x14ac:dyDescent="0.35">
      <c r="L13993" s="213"/>
    </row>
    <row r="13994" spans="12:12" x14ac:dyDescent="0.35">
      <c r="L13994" s="213"/>
    </row>
    <row r="13995" spans="12:12" x14ac:dyDescent="0.35">
      <c r="L13995" s="213"/>
    </row>
    <row r="13996" spans="12:12" x14ac:dyDescent="0.35">
      <c r="L13996" s="213"/>
    </row>
    <row r="13997" spans="12:12" x14ac:dyDescent="0.35">
      <c r="L13997" s="213"/>
    </row>
    <row r="13998" spans="12:12" x14ac:dyDescent="0.35">
      <c r="L13998" s="213"/>
    </row>
    <row r="13999" spans="12:12" x14ac:dyDescent="0.35">
      <c r="L13999" s="213"/>
    </row>
    <row r="14000" spans="12:12" x14ac:dyDescent="0.35">
      <c r="L14000" s="213"/>
    </row>
    <row r="14001" spans="12:12" x14ac:dyDescent="0.35">
      <c r="L14001" s="213"/>
    </row>
    <row r="14002" spans="12:12" x14ac:dyDescent="0.35">
      <c r="L14002" s="213"/>
    </row>
    <row r="14003" spans="12:12" x14ac:dyDescent="0.35">
      <c r="L14003" s="213"/>
    </row>
    <row r="14004" spans="12:12" x14ac:dyDescent="0.35">
      <c r="L14004" s="213"/>
    </row>
    <row r="14005" spans="12:12" x14ac:dyDescent="0.35">
      <c r="L14005" s="213"/>
    </row>
    <row r="14006" spans="12:12" x14ac:dyDescent="0.35">
      <c r="L14006" s="213"/>
    </row>
    <row r="14007" spans="12:12" x14ac:dyDescent="0.35">
      <c r="L14007" s="213"/>
    </row>
    <row r="14008" spans="12:12" x14ac:dyDescent="0.35">
      <c r="L14008" s="213"/>
    </row>
    <row r="14009" spans="12:12" x14ac:dyDescent="0.35">
      <c r="L14009" s="213"/>
    </row>
    <row r="14010" spans="12:12" x14ac:dyDescent="0.35">
      <c r="L14010" s="213"/>
    </row>
    <row r="14011" spans="12:12" x14ac:dyDescent="0.35">
      <c r="L14011" s="213"/>
    </row>
    <row r="14012" spans="12:12" x14ac:dyDescent="0.35">
      <c r="L14012" s="213"/>
    </row>
    <row r="14013" spans="12:12" x14ac:dyDescent="0.35">
      <c r="L14013" s="213"/>
    </row>
    <row r="14014" spans="12:12" x14ac:dyDescent="0.35">
      <c r="L14014" s="213"/>
    </row>
    <row r="14015" spans="12:12" x14ac:dyDescent="0.35">
      <c r="L14015" s="213"/>
    </row>
    <row r="14016" spans="12:12" x14ac:dyDescent="0.35">
      <c r="L14016" s="213"/>
    </row>
    <row r="14017" spans="12:12" x14ac:dyDescent="0.35">
      <c r="L14017" s="213"/>
    </row>
    <row r="14018" spans="12:12" x14ac:dyDescent="0.35">
      <c r="L14018" s="213"/>
    </row>
    <row r="14019" spans="12:12" x14ac:dyDescent="0.35">
      <c r="L14019" s="213"/>
    </row>
    <row r="14020" spans="12:12" x14ac:dyDescent="0.35">
      <c r="L14020" s="213"/>
    </row>
    <row r="14021" spans="12:12" x14ac:dyDescent="0.35">
      <c r="L14021" s="213"/>
    </row>
    <row r="14022" spans="12:12" x14ac:dyDescent="0.35">
      <c r="L14022" s="213"/>
    </row>
    <row r="14023" spans="12:12" x14ac:dyDescent="0.35">
      <c r="L14023" s="213"/>
    </row>
    <row r="14024" spans="12:12" x14ac:dyDescent="0.35">
      <c r="L14024" s="213"/>
    </row>
    <row r="14025" spans="12:12" x14ac:dyDescent="0.35">
      <c r="L14025" s="213"/>
    </row>
    <row r="14026" spans="12:12" x14ac:dyDescent="0.35">
      <c r="L14026" s="213"/>
    </row>
    <row r="14027" spans="12:12" x14ac:dyDescent="0.35">
      <c r="L14027" s="213"/>
    </row>
    <row r="14028" spans="12:12" x14ac:dyDescent="0.35">
      <c r="L14028" s="213"/>
    </row>
    <row r="14029" spans="12:12" x14ac:dyDescent="0.35">
      <c r="L14029" s="213"/>
    </row>
    <row r="14030" spans="12:12" x14ac:dyDescent="0.35">
      <c r="L14030" s="213"/>
    </row>
    <row r="14031" spans="12:12" x14ac:dyDescent="0.35">
      <c r="L14031" s="213"/>
    </row>
    <row r="14032" spans="12:12" x14ac:dyDescent="0.35">
      <c r="L14032" s="213"/>
    </row>
    <row r="14033" spans="12:12" x14ac:dyDescent="0.35">
      <c r="L14033" s="213"/>
    </row>
    <row r="14034" spans="12:12" x14ac:dyDescent="0.35">
      <c r="L14034" s="213"/>
    </row>
    <row r="14035" spans="12:12" x14ac:dyDescent="0.35">
      <c r="L14035" s="213"/>
    </row>
    <row r="14036" spans="12:12" x14ac:dyDescent="0.35">
      <c r="L14036" s="213"/>
    </row>
    <row r="14037" spans="12:12" x14ac:dyDescent="0.35">
      <c r="L14037" s="213"/>
    </row>
    <row r="14038" spans="12:12" x14ac:dyDescent="0.35">
      <c r="L14038" s="213"/>
    </row>
    <row r="14039" spans="12:12" x14ac:dyDescent="0.35">
      <c r="L14039" s="213"/>
    </row>
    <row r="14040" spans="12:12" x14ac:dyDescent="0.35">
      <c r="L14040" s="213"/>
    </row>
    <row r="14041" spans="12:12" x14ac:dyDescent="0.35">
      <c r="L14041" s="213"/>
    </row>
    <row r="14042" spans="12:12" x14ac:dyDescent="0.35">
      <c r="L14042" s="213"/>
    </row>
    <row r="14043" spans="12:12" x14ac:dyDescent="0.35">
      <c r="L14043" s="213"/>
    </row>
    <row r="14044" spans="12:12" x14ac:dyDescent="0.35">
      <c r="L14044" s="213"/>
    </row>
    <row r="14045" spans="12:12" x14ac:dyDescent="0.35">
      <c r="L14045" s="213"/>
    </row>
    <row r="14046" spans="12:12" x14ac:dyDescent="0.35">
      <c r="L14046" s="213"/>
    </row>
    <row r="14047" spans="12:12" x14ac:dyDescent="0.35">
      <c r="L14047" s="213"/>
    </row>
    <row r="14048" spans="12:12" x14ac:dyDescent="0.35">
      <c r="L14048" s="213"/>
    </row>
    <row r="14049" spans="12:12" x14ac:dyDescent="0.35">
      <c r="L14049" s="213"/>
    </row>
    <row r="14050" spans="12:12" x14ac:dyDescent="0.35">
      <c r="L14050" s="213"/>
    </row>
    <row r="14051" spans="12:12" x14ac:dyDescent="0.35">
      <c r="L14051" s="213"/>
    </row>
    <row r="14052" spans="12:12" x14ac:dyDescent="0.35">
      <c r="L14052" s="213"/>
    </row>
    <row r="14053" spans="12:12" x14ac:dyDescent="0.35">
      <c r="L14053" s="213"/>
    </row>
    <row r="14054" spans="12:12" x14ac:dyDescent="0.35">
      <c r="L14054" s="213"/>
    </row>
    <row r="14055" spans="12:12" x14ac:dyDescent="0.35">
      <c r="L14055" s="213"/>
    </row>
    <row r="14056" spans="12:12" x14ac:dyDescent="0.35">
      <c r="L14056" s="213"/>
    </row>
    <row r="14057" spans="12:12" x14ac:dyDescent="0.35">
      <c r="L14057" s="213"/>
    </row>
    <row r="14058" spans="12:12" x14ac:dyDescent="0.35">
      <c r="L14058" s="213"/>
    </row>
    <row r="14059" spans="12:12" x14ac:dyDescent="0.35">
      <c r="L14059" s="213"/>
    </row>
    <row r="14060" spans="12:12" x14ac:dyDescent="0.35">
      <c r="L14060" s="213"/>
    </row>
    <row r="14061" spans="12:12" x14ac:dyDescent="0.35">
      <c r="L14061" s="213"/>
    </row>
    <row r="14062" spans="12:12" x14ac:dyDescent="0.35">
      <c r="L14062" s="213"/>
    </row>
    <row r="14063" spans="12:12" x14ac:dyDescent="0.35">
      <c r="L14063" s="213"/>
    </row>
    <row r="14064" spans="12:12" x14ac:dyDescent="0.35">
      <c r="L14064" s="213"/>
    </row>
    <row r="14065" spans="12:12" x14ac:dyDescent="0.35">
      <c r="L14065" s="213"/>
    </row>
    <row r="14066" spans="12:12" x14ac:dyDescent="0.35">
      <c r="L14066" s="213"/>
    </row>
    <row r="14067" spans="12:12" x14ac:dyDescent="0.35">
      <c r="L14067" s="213"/>
    </row>
    <row r="14068" spans="12:12" x14ac:dyDescent="0.35">
      <c r="L14068" s="213"/>
    </row>
    <row r="14069" spans="12:12" x14ac:dyDescent="0.35">
      <c r="L14069" s="213"/>
    </row>
    <row r="14070" spans="12:12" x14ac:dyDescent="0.35">
      <c r="L14070" s="213"/>
    </row>
    <row r="14071" spans="12:12" x14ac:dyDescent="0.35">
      <c r="L14071" s="213"/>
    </row>
    <row r="14072" spans="12:12" x14ac:dyDescent="0.35">
      <c r="L14072" s="213"/>
    </row>
    <row r="14073" spans="12:12" x14ac:dyDescent="0.35">
      <c r="L14073" s="213"/>
    </row>
    <row r="14074" spans="12:12" x14ac:dyDescent="0.35">
      <c r="L14074" s="213"/>
    </row>
    <row r="14075" spans="12:12" x14ac:dyDescent="0.35">
      <c r="L14075" s="213"/>
    </row>
    <row r="14076" spans="12:12" x14ac:dyDescent="0.35">
      <c r="L14076" s="213"/>
    </row>
    <row r="14077" spans="12:12" x14ac:dyDescent="0.35">
      <c r="L14077" s="213"/>
    </row>
    <row r="14078" spans="12:12" x14ac:dyDescent="0.35">
      <c r="L14078" s="213"/>
    </row>
    <row r="14079" spans="12:12" x14ac:dyDescent="0.35">
      <c r="L14079" s="213"/>
    </row>
    <row r="14080" spans="12:12" x14ac:dyDescent="0.35">
      <c r="L14080" s="213"/>
    </row>
    <row r="14081" spans="12:12" x14ac:dyDescent="0.35">
      <c r="L14081" s="213"/>
    </row>
    <row r="14082" spans="12:12" x14ac:dyDescent="0.35">
      <c r="L14082" s="213"/>
    </row>
    <row r="14083" spans="12:12" x14ac:dyDescent="0.35">
      <c r="L14083" s="213"/>
    </row>
    <row r="14084" spans="12:12" x14ac:dyDescent="0.35">
      <c r="L14084" s="213"/>
    </row>
    <row r="14085" spans="12:12" x14ac:dyDescent="0.35">
      <c r="L14085" s="213"/>
    </row>
    <row r="14086" spans="12:12" x14ac:dyDescent="0.35">
      <c r="L14086" s="213"/>
    </row>
    <row r="14087" spans="12:12" x14ac:dyDescent="0.35">
      <c r="L14087" s="213"/>
    </row>
    <row r="14088" spans="12:12" x14ac:dyDescent="0.35">
      <c r="L14088" s="213"/>
    </row>
    <row r="14089" spans="12:12" x14ac:dyDescent="0.35">
      <c r="L14089" s="213"/>
    </row>
    <row r="14090" spans="12:12" x14ac:dyDescent="0.35">
      <c r="L14090" s="213"/>
    </row>
    <row r="14091" spans="12:12" x14ac:dyDescent="0.35">
      <c r="L14091" s="213"/>
    </row>
    <row r="14092" spans="12:12" x14ac:dyDescent="0.35">
      <c r="L14092" s="213"/>
    </row>
    <row r="14093" spans="12:12" x14ac:dyDescent="0.35">
      <c r="L14093" s="213"/>
    </row>
    <row r="14094" spans="12:12" x14ac:dyDescent="0.35">
      <c r="L14094" s="213"/>
    </row>
    <row r="14095" spans="12:12" x14ac:dyDescent="0.35">
      <c r="L14095" s="213"/>
    </row>
    <row r="14096" spans="12:12" x14ac:dyDescent="0.35">
      <c r="L14096" s="213"/>
    </row>
    <row r="14097" spans="12:12" x14ac:dyDescent="0.35">
      <c r="L14097" s="213"/>
    </row>
    <row r="14098" spans="12:12" x14ac:dyDescent="0.35">
      <c r="L14098" s="213"/>
    </row>
    <row r="14099" spans="12:12" x14ac:dyDescent="0.35">
      <c r="L14099" s="213"/>
    </row>
    <row r="14100" spans="12:12" x14ac:dyDescent="0.35">
      <c r="L14100" s="213"/>
    </row>
    <row r="14101" spans="12:12" x14ac:dyDescent="0.35">
      <c r="L14101" s="213"/>
    </row>
    <row r="14102" spans="12:12" x14ac:dyDescent="0.35">
      <c r="L14102" s="213"/>
    </row>
    <row r="14103" spans="12:12" x14ac:dyDescent="0.35">
      <c r="L14103" s="213"/>
    </row>
    <row r="14104" spans="12:12" x14ac:dyDescent="0.35">
      <c r="L14104" s="213"/>
    </row>
    <row r="14105" spans="12:12" x14ac:dyDescent="0.35">
      <c r="L14105" s="213"/>
    </row>
    <row r="14106" spans="12:12" x14ac:dyDescent="0.35">
      <c r="L14106" s="213"/>
    </row>
    <row r="14107" spans="12:12" x14ac:dyDescent="0.35">
      <c r="L14107" s="213"/>
    </row>
    <row r="14108" spans="12:12" x14ac:dyDescent="0.35">
      <c r="L14108" s="213"/>
    </row>
    <row r="14109" spans="12:12" x14ac:dyDescent="0.35">
      <c r="L14109" s="213"/>
    </row>
    <row r="14110" spans="12:12" x14ac:dyDescent="0.35">
      <c r="L14110" s="213"/>
    </row>
    <row r="14111" spans="12:12" x14ac:dyDescent="0.35">
      <c r="L14111" s="213"/>
    </row>
    <row r="14112" spans="12:12" x14ac:dyDescent="0.35">
      <c r="L14112" s="213"/>
    </row>
    <row r="14113" spans="12:12" x14ac:dyDescent="0.35">
      <c r="L14113" s="213"/>
    </row>
    <row r="14114" spans="12:12" x14ac:dyDescent="0.35">
      <c r="L14114" s="213"/>
    </row>
    <row r="14115" spans="12:12" x14ac:dyDescent="0.35">
      <c r="L14115" s="213"/>
    </row>
    <row r="14116" spans="12:12" x14ac:dyDescent="0.35">
      <c r="L14116" s="213"/>
    </row>
    <row r="14117" spans="12:12" x14ac:dyDescent="0.35">
      <c r="L14117" s="213"/>
    </row>
    <row r="14118" spans="12:12" x14ac:dyDescent="0.35">
      <c r="L14118" s="213"/>
    </row>
    <row r="14119" spans="12:12" x14ac:dyDescent="0.35">
      <c r="L14119" s="213"/>
    </row>
    <row r="14120" spans="12:12" x14ac:dyDescent="0.35">
      <c r="L14120" s="213"/>
    </row>
    <row r="14121" spans="12:12" x14ac:dyDescent="0.35">
      <c r="L14121" s="213"/>
    </row>
    <row r="14122" spans="12:12" x14ac:dyDescent="0.35">
      <c r="L14122" s="213"/>
    </row>
    <row r="14123" spans="12:12" x14ac:dyDescent="0.35">
      <c r="L14123" s="213"/>
    </row>
    <row r="14124" spans="12:12" x14ac:dyDescent="0.35">
      <c r="L14124" s="213"/>
    </row>
    <row r="14125" spans="12:12" x14ac:dyDescent="0.35">
      <c r="L14125" s="213"/>
    </row>
    <row r="14126" spans="12:12" x14ac:dyDescent="0.35">
      <c r="L14126" s="213"/>
    </row>
    <row r="14127" spans="12:12" x14ac:dyDescent="0.35">
      <c r="L14127" s="213"/>
    </row>
    <row r="14128" spans="12:12" x14ac:dyDescent="0.35">
      <c r="L14128" s="213"/>
    </row>
    <row r="14129" spans="12:12" x14ac:dyDescent="0.35">
      <c r="L14129" s="213"/>
    </row>
    <row r="14130" spans="12:12" x14ac:dyDescent="0.35">
      <c r="L14130" s="213"/>
    </row>
    <row r="14131" spans="12:12" x14ac:dyDescent="0.35">
      <c r="L14131" s="213"/>
    </row>
    <row r="14132" spans="12:12" x14ac:dyDescent="0.35">
      <c r="L14132" s="213"/>
    </row>
    <row r="14133" spans="12:12" x14ac:dyDescent="0.35">
      <c r="L14133" s="213"/>
    </row>
    <row r="14134" spans="12:12" x14ac:dyDescent="0.35">
      <c r="L14134" s="213"/>
    </row>
    <row r="14135" spans="12:12" x14ac:dyDescent="0.35">
      <c r="L14135" s="213"/>
    </row>
    <row r="14136" spans="12:12" x14ac:dyDescent="0.35">
      <c r="L14136" s="213"/>
    </row>
    <row r="14137" spans="12:12" x14ac:dyDescent="0.35">
      <c r="L14137" s="213"/>
    </row>
    <row r="14138" spans="12:12" x14ac:dyDescent="0.35">
      <c r="L14138" s="213"/>
    </row>
    <row r="14139" spans="12:12" x14ac:dyDescent="0.35">
      <c r="L14139" s="213"/>
    </row>
    <row r="14140" spans="12:12" x14ac:dyDescent="0.35">
      <c r="L14140" s="213"/>
    </row>
    <row r="14141" spans="12:12" x14ac:dyDescent="0.35">
      <c r="L14141" s="213"/>
    </row>
    <row r="14142" spans="12:12" x14ac:dyDescent="0.35">
      <c r="L14142" s="213"/>
    </row>
    <row r="14143" spans="12:12" x14ac:dyDescent="0.35">
      <c r="L14143" s="213"/>
    </row>
    <row r="14144" spans="12:12" x14ac:dyDescent="0.35">
      <c r="L14144" s="213"/>
    </row>
    <row r="14145" spans="12:12" x14ac:dyDescent="0.35">
      <c r="L14145" s="213"/>
    </row>
    <row r="14146" spans="12:12" x14ac:dyDescent="0.35">
      <c r="L14146" s="213"/>
    </row>
    <row r="14147" spans="12:12" x14ac:dyDescent="0.35">
      <c r="L14147" s="213"/>
    </row>
    <row r="14148" spans="12:12" x14ac:dyDescent="0.35">
      <c r="L14148" s="213"/>
    </row>
    <row r="14149" spans="12:12" x14ac:dyDescent="0.35">
      <c r="L14149" s="213"/>
    </row>
    <row r="14150" spans="12:12" x14ac:dyDescent="0.35">
      <c r="L14150" s="213"/>
    </row>
    <row r="14151" spans="12:12" x14ac:dyDescent="0.35">
      <c r="L14151" s="213"/>
    </row>
    <row r="14152" spans="12:12" x14ac:dyDescent="0.35">
      <c r="L14152" s="213"/>
    </row>
    <row r="14153" spans="12:12" x14ac:dyDescent="0.35">
      <c r="L14153" s="213"/>
    </row>
    <row r="14154" spans="12:12" x14ac:dyDescent="0.35">
      <c r="L14154" s="213"/>
    </row>
    <row r="14155" spans="12:12" x14ac:dyDescent="0.35">
      <c r="L14155" s="213"/>
    </row>
    <row r="14156" spans="12:12" x14ac:dyDescent="0.35">
      <c r="L14156" s="213"/>
    </row>
    <row r="14157" spans="12:12" x14ac:dyDescent="0.35">
      <c r="L14157" s="213"/>
    </row>
    <row r="14158" spans="12:12" x14ac:dyDescent="0.35">
      <c r="L14158" s="213"/>
    </row>
    <row r="14159" spans="12:12" x14ac:dyDescent="0.35">
      <c r="L14159" s="213"/>
    </row>
    <row r="14160" spans="12:12" x14ac:dyDescent="0.35">
      <c r="L14160" s="213"/>
    </row>
    <row r="14161" spans="12:12" x14ac:dyDescent="0.35">
      <c r="L14161" s="213"/>
    </row>
    <row r="14162" spans="12:12" x14ac:dyDescent="0.35">
      <c r="L14162" s="213"/>
    </row>
    <row r="14163" spans="12:12" x14ac:dyDescent="0.35">
      <c r="L14163" s="213"/>
    </row>
    <row r="14164" spans="12:12" x14ac:dyDescent="0.35">
      <c r="L14164" s="213"/>
    </row>
    <row r="14165" spans="12:12" x14ac:dyDescent="0.35">
      <c r="L14165" s="213"/>
    </row>
    <row r="14166" spans="12:12" x14ac:dyDescent="0.35">
      <c r="L14166" s="213"/>
    </row>
    <row r="14167" spans="12:12" x14ac:dyDescent="0.35">
      <c r="L14167" s="213"/>
    </row>
    <row r="14168" spans="12:12" x14ac:dyDescent="0.35">
      <c r="L14168" s="213"/>
    </row>
    <row r="14169" spans="12:12" x14ac:dyDescent="0.35">
      <c r="L14169" s="213"/>
    </row>
    <row r="14170" spans="12:12" x14ac:dyDescent="0.35">
      <c r="L14170" s="213"/>
    </row>
    <row r="14171" spans="12:12" x14ac:dyDescent="0.35">
      <c r="L14171" s="213"/>
    </row>
    <row r="14172" spans="12:12" x14ac:dyDescent="0.35">
      <c r="L14172" s="213"/>
    </row>
    <row r="14173" spans="12:12" x14ac:dyDescent="0.35">
      <c r="L14173" s="213"/>
    </row>
    <row r="14174" spans="12:12" x14ac:dyDescent="0.35">
      <c r="L14174" s="213"/>
    </row>
    <row r="14175" spans="12:12" x14ac:dyDescent="0.35">
      <c r="L14175" s="213"/>
    </row>
    <row r="14176" spans="12:12" x14ac:dyDescent="0.35">
      <c r="L14176" s="213"/>
    </row>
    <row r="14177" spans="12:12" x14ac:dyDescent="0.35">
      <c r="L14177" s="213"/>
    </row>
    <row r="14178" spans="12:12" x14ac:dyDescent="0.35">
      <c r="L14178" s="213"/>
    </row>
    <row r="14179" spans="12:12" x14ac:dyDescent="0.35">
      <c r="L14179" s="213"/>
    </row>
    <row r="14180" spans="12:12" x14ac:dyDescent="0.35">
      <c r="L14180" s="213"/>
    </row>
    <row r="14181" spans="12:12" x14ac:dyDescent="0.35">
      <c r="L14181" s="213"/>
    </row>
    <row r="14182" spans="12:12" x14ac:dyDescent="0.35">
      <c r="L14182" s="213"/>
    </row>
    <row r="14183" spans="12:12" x14ac:dyDescent="0.35">
      <c r="L14183" s="213"/>
    </row>
    <row r="14184" spans="12:12" x14ac:dyDescent="0.35">
      <c r="L14184" s="213"/>
    </row>
    <row r="14185" spans="12:12" x14ac:dyDescent="0.35">
      <c r="L14185" s="213"/>
    </row>
    <row r="14186" spans="12:12" x14ac:dyDescent="0.35">
      <c r="L14186" s="213"/>
    </row>
    <row r="14187" spans="12:12" x14ac:dyDescent="0.35">
      <c r="L14187" s="213"/>
    </row>
    <row r="14188" spans="12:12" x14ac:dyDescent="0.35">
      <c r="L14188" s="213"/>
    </row>
    <row r="14189" spans="12:12" x14ac:dyDescent="0.35">
      <c r="L14189" s="213"/>
    </row>
    <row r="14190" spans="12:12" x14ac:dyDescent="0.35">
      <c r="L14190" s="213"/>
    </row>
    <row r="14191" spans="12:12" x14ac:dyDescent="0.35">
      <c r="L14191" s="213"/>
    </row>
    <row r="14192" spans="12:12" x14ac:dyDescent="0.35">
      <c r="L14192" s="213"/>
    </row>
    <row r="14193" spans="12:12" x14ac:dyDescent="0.35">
      <c r="L14193" s="213"/>
    </row>
    <row r="14194" spans="12:12" x14ac:dyDescent="0.35">
      <c r="L14194" s="213"/>
    </row>
    <row r="14195" spans="12:12" x14ac:dyDescent="0.35">
      <c r="L14195" s="213"/>
    </row>
    <row r="14196" spans="12:12" x14ac:dyDescent="0.35">
      <c r="L14196" s="213"/>
    </row>
    <row r="14197" spans="12:12" x14ac:dyDescent="0.35">
      <c r="L14197" s="213"/>
    </row>
    <row r="14198" spans="12:12" x14ac:dyDescent="0.35">
      <c r="L14198" s="213"/>
    </row>
    <row r="14199" spans="12:12" x14ac:dyDescent="0.35">
      <c r="L14199" s="213"/>
    </row>
    <row r="14200" spans="12:12" x14ac:dyDescent="0.35">
      <c r="L14200" s="213"/>
    </row>
    <row r="14201" spans="12:12" x14ac:dyDescent="0.35">
      <c r="L14201" s="213"/>
    </row>
    <row r="14202" spans="12:12" x14ac:dyDescent="0.35">
      <c r="L14202" s="213"/>
    </row>
    <row r="14203" spans="12:12" x14ac:dyDescent="0.35">
      <c r="L14203" s="213"/>
    </row>
    <row r="14204" spans="12:12" x14ac:dyDescent="0.35">
      <c r="L14204" s="213"/>
    </row>
    <row r="14205" spans="12:12" x14ac:dyDescent="0.35">
      <c r="L14205" s="213"/>
    </row>
    <row r="14206" spans="12:12" x14ac:dyDescent="0.35">
      <c r="L14206" s="213"/>
    </row>
    <row r="14207" spans="12:12" x14ac:dyDescent="0.35">
      <c r="L14207" s="213"/>
    </row>
    <row r="14208" spans="12:12" x14ac:dyDescent="0.35">
      <c r="L14208" s="213"/>
    </row>
    <row r="14209" spans="12:12" x14ac:dyDescent="0.35">
      <c r="L14209" s="213"/>
    </row>
    <row r="14210" spans="12:12" x14ac:dyDescent="0.35">
      <c r="L14210" s="213"/>
    </row>
    <row r="14211" spans="12:12" x14ac:dyDescent="0.35">
      <c r="L14211" s="213"/>
    </row>
    <row r="14212" spans="12:12" x14ac:dyDescent="0.35">
      <c r="L14212" s="213"/>
    </row>
    <row r="14213" spans="12:12" x14ac:dyDescent="0.35">
      <c r="L14213" s="213"/>
    </row>
    <row r="14214" spans="12:12" x14ac:dyDescent="0.35">
      <c r="L14214" s="213"/>
    </row>
    <row r="14215" spans="12:12" x14ac:dyDescent="0.35">
      <c r="L14215" s="213"/>
    </row>
    <row r="14216" spans="12:12" x14ac:dyDescent="0.35">
      <c r="L14216" s="213"/>
    </row>
    <row r="14217" spans="12:12" x14ac:dyDescent="0.35">
      <c r="L14217" s="213"/>
    </row>
    <row r="14218" spans="12:12" x14ac:dyDescent="0.35">
      <c r="L14218" s="213"/>
    </row>
    <row r="14219" spans="12:12" x14ac:dyDescent="0.35">
      <c r="L14219" s="213"/>
    </row>
    <row r="14220" spans="12:12" x14ac:dyDescent="0.35">
      <c r="L14220" s="213"/>
    </row>
    <row r="14221" spans="12:12" x14ac:dyDescent="0.35">
      <c r="L14221" s="213"/>
    </row>
    <row r="14222" spans="12:12" x14ac:dyDescent="0.35">
      <c r="L14222" s="213"/>
    </row>
    <row r="14223" spans="12:12" x14ac:dyDescent="0.35">
      <c r="L14223" s="213"/>
    </row>
    <row r="14224" spans="12:12" x14ac:dyDescent="0.35">
      <c r="L14224" s="213"/>
    </row>
    <row r="14225" spans="12:12" x14ac:dyDescent="0.35">
      <c r="L14225" s="213"/>
    </row>
    <row r="14226" spans="12:12" x14ac:dyDescent="0.35">
      <c r="L14226" s="213"/>
    </row>
    <row r="14227" spans="12:12" x14ac:dyDescent="0.35">
      <c r="L14227" s="213"/>
    </row>
    <row r="14228" spans="12:12" x14ac:dyDescent="0.35">
      <c r="L14228" s="213"/>
    </row>
    <row r="14229" spans="12:12" x14ac:dyDescent="0.35">
      <c r="L14229" s="213"/>
    </row>
    <row r="14230" spans="12:12" x14ac:dyDescent="0.35">
      <c r="L14230" s="213"/>
    </row>
    <row r="14231" spans="12:12" x14ac:dyDescent="0.35">
      <c r="L14231" s="213"/>
    </row>
    <row r="14232" spans="12:12" x14ac:dyDescent="0.35">
      <c r="L14232" s="213"/>
    </row>
    <row r="14233" spans="12:12" x14ac:dyDescent="0.35">
      <c r="L14233" s="213"/>
    </row>
    <row r="14234" spans="12:12" x14ac:dyDescent="0.35">
      <c r="L14234" s="213"/>
    </row>
    <row r="14235" spans="12:12" x14ac:dyDescent="0.35">
      <c r="L14235" s="213"/>
    </row>
    <row r="14236" spans="12:12" x14ac:dyDescent="0.35">
      <c r="L14236" s="213"/>
    </row>
    <row r="14237" spans="12:12" x14ac:dyDescent="0.35">
      <c r="L14237" s="213"/>
    </row>
    <row r="14238" spans="12:12" x14ac:dyDescent="0.35">
      <c r="L14238" s="213"/>
    </row>
    <row r="14239" spans="12:12" x14ac:dyDescent="0.35">
      <c r="L14239" s="213"/>
    </row>
    <row r="14240" spans="12:12" x14ac:dyDescent="0.35">
      <c r="L14240" s="213"/>
    </row>
    <row r="14241" spans="12:12" x14ac:dyDescent="0.35">
      <c r="L14241" s="213"/>
    </row>
    <row r="14242" spans="12:12" x14ac:dyDescent="0.35">
      <c r="L14242" s="213"/>
    </row>
    <row r="14243" spans="12:12" x14ac:dyDescent="0.35">
      <c r="L14243" s="213"/>
    </row>
    <row r="14244" spans="12:12" x14ac:dyDescent="0.35">
      <c r="L14244" s="213"/>
    </row>
    <row r="14245" spans="12:12" x14ac:dyDescent="0.35">
      <c r="L14245" s="213"/>
    </row>
    <row r="14246" spans="12:12" x14ac:dyDescent="0.35">
      <c r="L14246" s="213"/>
    </row>
    <row r="14247" spans="12:12" x14ac:dyDescent="0.35">
      <c r="L14247" s="213"/>
    </row>
    <row r="14248" spans="12:12" x14ac:dyDescent="0.35">
      <c r="L14248" s="213"/>
    </row>
    <row r="14249" spans="12:12" x14ac:dyDescent="0.35">
      <c r="L14249" s="213"/>
    </row>
    <row r="14250" spans="12:12" x14ac:dyDescent="0.35">
      <c r="L14250" s="213"/>
    </row>
    <row r="14251" spans="12:12" x14ac:dyDescent="0.35">
      <c r="L14251" s="213"/>
    </row>
    <row r="14252" spans="12:12" x14ac:dyDescent="0.35">
      <c r="L14252" s="213"/>
    </row>
    <row r="14253" spans="12:12" x14ac:dyDescent="0.35">
      <c r="L14253" s="213"/>
    </row>
    <row r="14254" spans="12:12" x14ac:dyDescent="0.35">
      <c r="L14254" s="213"/>
    </row>
    <row r="14255" spans="12:12" x14ac:dyDescent="0.35">
      <c r="L14255" s="213"/>
    </row>
    <row r="14256" spans="12:12" x14ac:dyDescent="0.35">
      <c r="L14256" s="213"/>
    </row>
    <row r="14257" spans="12:12" x14ac:dyDescent="0.35">
      <c r="L14257" s="213"/>
    </row>
    <row r="14258" spans="12:12" x14ac:dyDescent="0.35">
      <c r="L14258" s="213"/>
    </row>
    <row r="14259" spans="12:12" x14ac:dyDescent="0.35">
      <c r="L14259" s="213"/>
    </row>
    <row r="14260" spans="12:12" x14ac:dyDescent="0.35">
      <c r="L14260" s="213"/>
    </row>
    <row r="14261" spans="12:12" x14ac:dyDescent="0.35">
      <c r="L14261" s="213"/>
    </row>
    <row r="14262" spans="12:12" x14ac:dyDescent="0.35">
      <c r="L14262" s="213"/>
    </row>
    <row r="14263" spans="12:12" x14ac:dyDescent="0.35">
      <c r="L14263" s="213"/>
    </row>
    <row r="14264" spans="12:12" x14ac:dyDescent="0.35">
      <c r="L14264" s="213"/>
    </row>
    <row r="14265" spans="12:12" x14ac:dyDescent="0.35">
      <c r="L14265" s="213"/>
    </row>
    <row r="14266" spans="12:12" x14ac:dyDescent="0.35">
      <c r="L14266" s="213"/>
    </row>
    <row r="14267" spans="12:12" x14ac:dyDescent="0.35">
      <c r="L14267" s="213"/>
    </row>
    <row r="14268" spans="12:12" x14ac:dyDescent="0.35">
      <c r="L14268" s="213"/>
    </row>
    <row r="14269" spans="12:12" x14ac:dyDescent="0.35">
      <c r="L14269" s="213"/>
    </row>
    <row r="14270" spans="12:12" x14ac:dyDescent="0.35">
      <c r="L14270" s="213"/>
    </row>
    <row r="14271" spans="12:12" x14ac:dyDescent="0.35">
      <c r="L14271" s="213"/>
    </row>
    <row r="14272" spans="12:12" x14ac:dyDescent="0.35">
      <c r="L14272" s="213"/>
    </row>
    <row r="14273" spans="12:12" x14ac:dyDescent="0.35">
      <c r="L14273" s="213"/>
    </row>
    <row r="14274" spans="12:12" x14ac:dyDescent="0.35">
      <c r="L14274" s="213"/>
    </row>
    <row r="14275" spans="12:12" x14ac:dyDescent="0.35">
      <c r="L14275" s="213"/>
    </row>
    <row r="14276" spans="12:12" x14ac:dyDescent="0.35">
      <c r="L14276" s="213"/>
    </row>
    <row r="14277" spans="12:12" x14ac:dyDescent="0.35">
      <c r="L14277" s="213"/>
    </row>
    <row r="14278" spans="12:12" x14ac:dyDescent="0.35">
      <c r="L14278" s="213"/>
    </row>
    <row r="14279" spans="12:12" x14ac:dyDescent="0.35">
      <c r="L14279" s="213"/>
    </row>
    <row r="14280" spans="12:12" x14ac:dyDescent="0.35">
      <c r="L14280" s="213"/>
    </row>
    <row r="14281" spans="12:12" x14ac:dyDescent="0.35">
      <c r="L14281" s="213"/>
    </row>
    <row r="14282" spans="12:12" x14ac:dyDescent="0.35">
      <c r="L14282" s="213"/>
    </row>
    <row r="14283" spans="12:12" x14ac:dyDescent="0.35">
      <c r="L14283" s="213"/>
    </row>
    <row r="14284" spans="12:12" x14ac:dyDescent="0.35">
      <c r="L14284" s="213"/>
    </row>
    <row r="14285" spans="12:12" x14ac:dyDescent="0.35">
      <c r="L14285" s="213"/>
    </row>
    <row r="14286" spans="12:12" x14ac:dyDescent="0.35">
      <c r="L14286" s="213"/>
    </row>
    <row r="14287" spans="12:12" x14ac:dyDescent="0.35">
      <c r="L14287" s="213"/>
    </row>
    <row r="14288" spans="12:12" x14ac:dyDescent="0.35">
      <c r="L14288" s="213"/>
    </row>
    <row r="14289" spans="12:12" x14ac:dyDescent="0.35">
      <c r="L14289" s="213"/>
    </row>
    <row r="14290" spans="12:12" x14ac:dyDescent="0.35">
      <c r="L14290" s="213"/>
    </row>
    <row r="14291" spans="12:12" x14ac:dyDescent="0.35">
      <c r="L14291" s="213"/>
    </row>
    <row r="14292" spans="12:12" x14ac:dyDescent="0.35">
      <c r="L14292" s="213"/>
    </row>
    <row r="14293" spans="12:12" x14ac:dyDescent="0.35">
      <c r="L14293" s="213"/>
    </row>
    <row r="14294" spans="12:12" x14ac:dyDescent="0.35">
      <c r="L14294" s="213"/>
    </row>
    <row r="14295" spans="12:12" x14ac:dyDescent="0.35">
      <c r="L14295" s="213"/>
    </row>
    <row r="14296" spans="12:12" x14ac:dyDescent="0.35">
      <c r="L14296" s="213"/>
    </row>
    <row r="14297" spans="12:12" x14ac:dyDescent="0.35">
      <c r="L14297" s="213"/>
    </row>
    <row r="14298" spans="12:12" x14ac:dyDescent="0.35">
      <c r="L14298" s="213"/>
    </row>
    <row r="14299" spans="12:12" x14ac:dyDescent="0.35">
      <c r="L14299" s="213"/>
    </row>
    <row r="14300" spans="12:12" x14ac:dyDescent="0.35">
      <c r="L14300" s="213"/>
    </row>
    <row r="14301" spans="12:12" x14ac:dyDescent="0.35">
      <c r="L14301" s="213"/>
    </row>
    <row r="14302" spans="12:12" x14ac:dyDescent="0.35">
      <c r="L14302" s="213"/>
    </row>
    <row r="14303" spans="12:12" x14ac:dyDescent="0.35">
      <c r="L14303" s="213"/>
    </row>
    <row r="14304" spans="12:12" x14ac:dyDescent="0.35">
      <c r="L14304" s="213"/>
    </row>
    <row r="14305" spans="12:12" x14ac:dyDescent="0.35">
      <c r="L14305" s="213"/>
    </row>
    <row r="14306" spans="12:12" x14ac:dyDescent="0.35">
      <c r="L14306" s="213"/>
    </row>
    <row r="14307" spans="12:12" x14ac:dyDescent="0.35">
      <c r="L14307" s="213"/>
    </row>
    <row r="14308" spans="12:12" x14ac:dyDescent="0.35">
      <c r="L14308" s="213"/>
    </row>
    <row r="14309" spans="12:12" x14ac:dyDescent="0.35">
      <c r="L14309" s="213"/>
    </row>
    <row r="14310" spans="12:12" x14ac:dyDescent="0.35">
      <c r="L14310" s="213"/>
    </row>
    <row r="14311" spans="12:12" x14ac:dyDescent="0.35">
      <c r="L14311" s="213"/>
    </row>
    <row r="14312" spans="12:12" x14ac:dyDescent="0.35">
      <c r="L14312" s="213"/>
    </row>
    <row r="14313" spans="12:12" x14ac:dyDescent="0.35">
      <c r="L14313" s="213"/>
    </row>
    <row r="14314" spans="12:12" x14ac:dyDescent="0.35">
      <c r="L14314" s="213"/>
    </row>
    <row r="14315" spans="12:12" x14ac:dyDescent="0.35">
      <c r="L14315" s="213"/>
    </row>
    <row r="14316" spans="12:12" x14ac:dyDescent="0.35">
      <c r="L14316" s="213"/>
    </row>
    <row r="14317" spans="12:12" x14ac:dyDescent="0.35">
      <c r="L14317" s="213"/>
    </row>
    <row r="14318" spans="12:12" x14ac:dyDescent="0.35">
      <c r="L14318" s="213"/>
    </row>
    <row r="14319" spans="12:12" x14ac:dyDescent="0.35">
      <c r="L14319" s="213"/>
    </row>
    <row r="14320" spans="12:12" x14ac:dyDescent="0.35">
      <c r="L14320" s="213"/>
    </row>
    <row r="14321" spans="12:12" x14ac:dyDescent="0.35">
      <c r="L14321" s="213"/>
    </row>
    <row r="14322" spans="12:12" x14ac:dyDescent="0.35">
      <c r="L14322" s="213"/>
    </row>
    <row r="14323" spans="12:12" x14ac:dyDescent="0.35">
      <c r="L14323" s="213"/>
    </row>
    <row r="14324" spans="12:12" x14ac:dyDescent="0.35">
      <c r="L14324" s="213"/>
    </row>
    <row r="14325" spans="12:12" x14ac:dyDescent="0.35">
      <c r="L14325" s="213"/>
    </row>
    <row r="14326" spans="12:12" x14ac:dyDescent="0.35">
      <c r="L14326" s="213"/>
    </row>
    <row r="14327" spans="12:12" x14ac:dyDescent="0.35">
      <c r="L14327" s="213"/>
    </row>
    <row r="14328" spans="12:12" x14ac:dyDescent="0.35">
      <c r="L14328" s="213"/>
    </row>
    <row r="14329" spans="12:12" x14ac:dyDescent="0.35">
      <c r="L14329" s="213"/>
    </row>
    <row r="14330" spans="12:12" x14ac:dyDescent="0.35">
      <c r="L14330" s="213"/>
    </row>
    <row r="14331" spans="12:12" x14ac:dyDescent="0.35">
      <c r="L14331" s="213"/>
    </row>
    <row r="14332" spans="12:12" x14ac:dyDescent="0.35">
      <c r="L14332" s="213"/>
    </row>
    <row r="14333" spans="12:12" x14ac:dyDescent="0.35">
      <c r="L14333" s="213"/>
    </row>
    <row r="14334" spans="12:12" x14ac:dyDescent="0.35">
      <c r="L14334" s="213"/>
    </row>
    <row r="14335" spans="12:12" x14ac:dyDescent="0.35">
      <c r="L14335" s="213"/>
    </row>
    <row r="14336" spans="12:12" x14ac:dyDescent="0.35">
      <c r="L14336" s="213"/>
    </row>
    <row r="14337" spans="12:12" x14ac:dyDescent="0.35">
      <c r="L14337" s="213"/>
    </row>
    <row r="14338" spans="12:12" x14ac:dyDescent="0.35">
      <c r="L14338" s="213"/>
    </row>
    <row r="14339" spans="12:12" x14ac:dyDescent="0.35">
      <c r="L14339" s="213"/>
    </row>
    <row r="14340" spans="12:12" x14ac:dyDescent="0.35">
      <c r="L14340" s="213"/>
    </row>
    <row r="14341" spans="12:12" x14ac:dyDescent="0.35">
      <c r="L14341" s="213"/>
    </row>
    <row r="14342" spans="12:12" x14ac:dyDescent="0.35">
      <c r="L14342" s="213"/>
    </row>
    <row r="14343" spans="12:12" x14ac:dyDescent="0.35">
      <c r="L14343" s="213"/>
    </row>
    <row r="14344" spans="12:12" x14ac:dyDescent="0.35">
      <c r="L14344" s="213"/>
    </row>
    <row r="14345" spans="12:12" x14ac:dyDescent="0.35">
      <c r="L14345" s="213"/>
    </row>
    <row r="14346" spans="12:12" x14ac:dyDescent="0.35">
      <c r="L14346" s="213"/>
    </row>
    <row r="14347" spans="12:12" x14ac:dyDescent="0.35">
      <c r="L14347" s="213"/>
    </row>
    <row r="14348" spans="12:12" x14ac:dyDescent="0.35">
      <c r="L14348" s="213"/>
    </row>
    <row r="14349" spans="12:12" x14ac:dyDescent="0.35">
      <c r="L14349" s="213"/>
    </row>
    <row r="14350" spans="12:12" x14ac:dyDescent="0.35">
      <c r="L14350" s="213"/>
    </row>
    <row r="14351" spans="12:12" x14ac:dyDescent="0.35">
      <c r="L14351" s="213"/>
    </row>
    <row r="14352" spans="12:12" x14ac:dyDescent="0.35">
      <c r="L14352" s="213"/>
    </row>
    <row r="14353" spans="12:12" x14ac:dyDescent="0.35">
      <c r="L14353" s="213"/>
    </row>
    <row r="14354" spans="12:12" x14ac:dyDescent="0.35">
      <c r="L14354" s="213"/>
    </row>
    <row r="14355" spans="12:12" x14ac:dyDescent="0.35">
      <c r="L14355" s="213"/>
    </row>
    <row r="14356" spans="12:12" x14ac:dyDescent="0.35">
      <c r="L14356" s="213"/>
    </row>
    <row r="14357" spans="12:12" x14ac:dyDescent="0.35">
      <c r="L14357" s="213"/>
    </row>
    <row r="14358" spans="12:12" x14ac:dyDescent="0.35">
      <c r="L14358" s="213"/>
    </row>
    <row r="14359" spans="12:12" x14ac:dyDescent="0.35">
      <c r="L14359" s="213"/>
    </row>
    <row r="14360" spans="12:12" x14ac:dyDescent="0.35">
      <c r="L14360" s="213"/>
    </row>
    <row r="14361" spans="12:12" x14ac:dyDescent="0.35">
      <c r="L14361" s="213"/>
    </row>
    <row r="14362" spans="12:12" x14ac:dyDescent="0.35">
      <c r="L14362" s="213"/>
    </row>
    <row r="14363" spans="12:12" x14ac:dyDescent="0.35">
      <c r="L14363" s="213"/>
    </row>
    <row r="14364" spans="12:12" x14ac:dyDescent="0.35">
      <c r="L14364" s="213"/>
    </row>
    <row r="14365" spans="12:12" x14ac:dyDescent="0.35">
      <c r="L14365" s="213"/>
    </row>
    <row r="14366" spans="12:12" x14ac:dyDescent="0.35">
      <c r="L14366" s="213"/>
    </row>
    <row r="14367" spans="12:12" x14ac:dyDescent="0.35">
      <c r="L14367" s="213"/>
    </row>
    <row r="14368" spans="12:12" x14ac:dyDescent="0.35">
      <c r="L14368" s="213"/>
    </row>
    <row r="14369" spans="12:12" x14ac:dyDescent="0.35">
      <c r="L14369" s="213"/>
    </row>
    <row r="14370" spans="12:12" x14ac:dyDescent="0.35">
      <c r="L14370" s="213"/>
    </row>
    <row r="14371" spans="12:12" x14ac:dyDescent="0.35">
      <c r="L14371" s="213"/>
    </row>
    <row r="14372" spans="12:12" x14ac:dyDescent="0.35">
      <c r="L14372" s="213"/>
    </row>
    <row r="14373" spans="12:12" x14ac:dyDescent="0.35">
      <c r="L14373" s="213"/>
    </row>
    <row r="14374" spans="12:12" x14ac:dyDescent="0.35">
      <c r="L14374" s="213"/>
    </row>
    <row r="14375" spans="12:12" x14ac:dyDescent="0.35">
      <c r="L14375" s="213"/>
    </row>
    <row r="14376" spans="12:12" x14ac:dyDescent="0.35">
      <c r="L14376" s="213"/>
    </row>
    <row r="14377" spans="12:12" x14ac:dyDescent="0.35">
      <c r="L14377" s="213"/>
    </row>
    <row r="14378" spans="12:12" x14ac:dyDescent="0.35">
      <c r="L14378" s="213"/>
    </row>
    <row r="14379" spans="12:12" x14ac:dyDescent="0.35">
      <c r="L14379" s="213"/>
    </row>
    <row r="14380" spans="12:12" x14ac:dyDescent="0.35">
      <c r="L14380" s="213"/>
    </row>
    <row r="14381" spans="12:12" x14ac:dyDescent="0.35">
      <c r="L14381" s="213"/>
    </row>
    <row r="14382" spans="12:12" x14ac:dyDescent="0.35">
      <c r="L14382" s="213"/>
    </row>
    <row r="14383" spans="12:12" x14ac:dyDescent="0.35">
      <c r="L14383" s="213"/>
    </row>
    <row r="14384" spans="12:12" x14ac:dyDescent="0.35">
      <c r="L14384" s="213"/>
    </row>
    <row r="14385" spans="12:12" x14ac:dyDescent="0.35">
      <c r="L14385" s="213"/>
    </row>
    <row r="14386" spans="12:12" x14ac:dyDescent="0.35">
      <c r="L14386" s="213"/>
    </row>
    <row r="14387" spans="12:12" x14ac:dyDescent="0.35">
      <c r="L14387" s="213"/>
    </row>
    <row r="14388" spans="12:12" x14ac:dyDescent="0.35">
      <c r="L14388" s="213"/>
    </row>
    <row r="14389" spans="12:12" x14ac:dyDescent="0.35">
      <c r="L14389" s="213"/>
    </row>
    <row r="14390" spans="12:12" x14ac:dyDescent="0.35">
      <c r="L14390" s="213"/>
    </row>
    <row r="14391" spans="12:12" x14ac:dyDescent="0.35">
      <c r="L14391" s="213"/>
    </row>
    <row r="14392" spans="12:12" x14ac:dyDescent="0.35">
      <c r="L14392" s="213"/>
    </row>
    <row r="14393" spans="12:12" x14ac:dyDescent="0.35">
      <c r="L14393" s="213"/>
    </row>
    <row r="14394" spans="12:12" x14ac:dyDescent="0.35">
      <c r="L14394" s="213"/>
    </row>
    <row r="14395" spans="12:12" x14ac:dyDescent="0.35">
      <c r="L14395" s="213"/>
    </row>
    <row r="14396" spans="12:12" x14ac:dyDescent="0.35">
      <c r="L14396" s="213"/>
    </row>
    <row r="14397" spans="12:12" x14ac:dyDescent="0.35">
      <c r="L14397" s="213"/>
    </row>
    <row r="14398" spans="12:12" x14ac:dyDescent="0.35">
      <c r="L14398" s="213"/>
    </row>
    <row r="14399" spans="12:12" x14ac:dyDescent="0.35">
      <c r="L14399" s="213"/>
    </row>
    <row r="14400" spans="12:12" x14ac:dyDescent="0.35">
      <c r="L14400" s="213"/>
    </row>
    <row r="14401" spans="12:12" x14ac:dyDescent="0.35">
      <c r="L14401" s="213"/>
    </row>
    <row r="14402" spans="12:12" x14ac:dyDescent="0.35">
      <c r="L14402" s="213"/>
    </row>
    <row r="14403" spans="12:12" x14ac:dyDescent="0.35">
      <c r="L14403" s="213"/>
    </row>
    <row r="14404" spans="12:12" x14ac:dyDescent="0.35">
      <c r="L14404" s="213"/>
    </row>
    <row r="14405" spans="12:12" x14ac:dyDescent="0.35">
      <c r="L14405" s="213"/>
    </row>
    <row r="14406" spans="12:12" x14ac:dyDescent="0.35">
      <c r="L14406" s="213"/>
    </row>
    <row r="14407" spans="12:12" x14ac:dyDescent="0.35">
      <c r="L14407" s="213"/>
    </row>
    <row r="14408" spans="12:12" x14ac:dyDescent="0.35">
      <c r="L14408" s="213"/>
    </row>
    <row r="14409" spans="12:12" x14ac:dyDescent="0.35">
      <c r="L14409" s="213"/>
    </row>
    <row r="14410" spans="12:12" x14ac:dyDescent="0.35">
      <c r="L14410" s="213"/>
    </row>
    <row r="14411" spans="12:12" x14ac:dyDescent="0.35">
      <c r="L14411" s="213"/>
    </row>
    <row r="14412" spans="12:12" x14ac:dyDescent="0.35">
      <c r="L14412" s="213"/>
    </row>
    <row r="14413" spans="12:12" x14ac:dyDescent="0.35">
      <c r="L14413" s="213"/>
    </row>
    <row r="14414" spans="12:12" x14ac:dyDescent="0.35">
      <c r="L14414" s="213"/>
    </row>
    <row r="14415" spans="12:12" x14ac:dyDescent="0.35">
      <c r="L14415" s="213"/>
    </row>
    <row r="14416" spans="12:12" x14ac:dyDescent="0.35">
      <c r="L14416" s="213"/>
    </row>
    <row r="14417" spans="12:12" x14ac:dyDescent="0.35">
      <c r="L14417" s="213"/>
    </row>
    <row r="14418" spans="12:12" x14ac:dyDescent="0.35">
      <c r="L14418" s="213"/>
    </row>
    <row r="14419" spans="12:12" x14ac:dyDescent="0.35">
      <c r="L14419" s="213"/>
    </row>
    <row r="14420" spans="12:12" x14ac:dyDescent="0.35">
      <c r="L14420" s="213"/>
    </row>
    <row r="14421" spans="12:12" x14ac:dyDescent="0.35">
      <c r="L14421" s="213"/>
    </row>
    <row r="14422" spans="12:12" x14ac:dyDescent="0.35">
      <c r="L14422" s="213"/>
    </row>
    <row r="14423" spans="12:12" x14ac:dyDescent="0.35">
      <c r="L14423" s="213"/>
    </row>
    <row r="14424" spans="12:12" x14ac:dyDescent="0.35">
      <c r="L14424" s="213"/>
    </row>
    <row r="14425" spans="12:12" x14ac:dyDescent="0.35">
      <c r="L14425" s="213"/>
    </row>
    <row r="14426" spans="12:12" x14ac:dyDescent="0.35">
      <c r="L14426" s="213"/>
    </row>
    <row r="14427" spans="12:12" x14ac:dyDescent="0.35">
      <c r="L14427" s="213"/>
    </row>
    <row r="14428" spans="12:12" x14ac:dyDescent="0.35">
      <c r="L14428" s="213"/>
    </row>
    <row r="14429" spans="12:12" x14ac:dyDescent="0.35">
      <c r="L14429" s="213"/>
    </row>
    <row r="14430" spans="12:12" x14ac:dyDescent="0.35">
      <c r="L14430" s="213"/>
    </row>
    <row r="14431" spans="12:12" x14ac:dyDescent="0.35">
      <c r="L14431" s="213"/>
    </row>
    <row r="14432" spans="12:12" x14ac:dyDescent="0.35">
      <c r="L14432" s="213"/>
    </row>
    <row r="14433" spans="12:12" x14ac:dyDescent="0.35">
      <c r="L14433" s="213"/>
    </row>
    <row r="14434" spans="12:12" x14ac:dyDescent="0.35">
      <c r="L14434" s="213"/>
    </row>
    <row r="14435" spans="12:12" x14ac:dyDescent="0.35">
      <c r="L14435" s="213"/>
    </row>
    <row r="14436" spans="12:12" x14ac:dyDescent="0.35">
      <c r="L14436" s="213"/>
    </row>
    <row r="14437" spans="12:12" x14ac:dyDescent="0.35">
      <c r="L14437" s="213"/>
    </row>
    <row r="14438" spans="12:12" x14ac:dyDescent="0.35">
      <c r="L14438" s="213"/>
    </row>
    <row r="14439" spans="12:12" x14ac:dyDescent="0.35">
      <c r="L14439" s="213"/>
    </row>
    <row r="14440" spans="12:12" x14ac:dyDescent="0.35">
      <c r="L14440" s="213"/>
    </row>
    <row r="14441" spans="12:12" x14ac:dyDescent="0.35">
      <c r="L14441" s="213"/>
    </row>
    <row r="14442" spans="12:12" x14ac:dyDescent="0.35">
      <c r="L14442" s="213"/>
    </row>
    <row r="14443" spans="12:12" x14ac:dyDescent="0.35">
      <c r="L14443" s="213"/>
    </row>
    <row r="14444" spans="12:12" x14ac:dyDescent="0.35">
      <c r="L14444" s="213"/>
    </row>
    <row r="14445" spans="12:12" x14ac:dyDescent="0.35">
      <c r="L14445" s="213"/>
    </row>
    <row r="14446" spans="12:12" x14ac:dyDescent="0.35">
      <c r="L14446" s="213"/>
    </row>
    <row r="14447" spans="12:12" x14ac:dyDescent="0.35">
      <c r="L14447" s="213"/>
    </row>
    <row r="14448" spans="12:12" x14ac:dyDescent="0.35">
      <c r="L14448" s="213"/>
    </row>
    <row r="14449" spans="12:12" x14ac:dyDescent="0.35">
      <c r="L14449" s="213"/>
    </row>
    <row r="14450" spans="12:12" x14ac:dyDescent="0.35">
      <c r="L14450" s="213"/>
    </row>
    <row r="14451" spans="12:12" x14ac:dyDescent="0.35">
      <c r="L14451" s="213"/>
    </row>
    <row r="14452" spans="12:12" x14ac:dyDescent="0.35">
      <c r="L14452" s="213"/>
    </row>
    <row r="14453" spans="12:12" x14ac:dyDescent="0.35">
      <c r="L14453" s="213"/>
    </row>
    <row r="14454" spans="12:12" x14ac:dyDescent="0.35">
      <c r="L14454" s="213"/>
    </row>
    <row r="14455" spans="12:12" x14ac:dyDescent="0.35">
      <c r="L14455" s="213"/>
    </row>
    <row r="14456" spans="12:12" x14ac:dyDescent="0.35">
      <c r="L14456" s="213"/>
    </row>
    <row r="14457" spans="12:12" x14ac:dyDescent="0.35">
      <c r="L14457" s="213"/>
    </row>
    <row r="14458" spans="12:12" x14ac:dyDescent="0.35">
      <c r="L14458" s="213"/>
    </row>
    <row r="14459" spans="12:12" x14ac:dyDescent="0.35">
      <c r="L14459" s="213"/>
    </row>
    <row r="14460" spans="12:12" x14ac:dyDescent="0.35">
      <c r="L14460" s="213"/>
    </row>
    <row r="14461" spans="12:12" x14ac:dyDescent="0.35">
      <c r="L14461" s="213"/>
    </row>
    <row r="14462" spans="12:12" x14ac:dyDescent="0.35">
      <c r="L14462" s="213"/>
    </row>
    <row r="14463" spans="12:12" x14ac:dyDescent="0.35">
      <c r="L14463" s="213"/>
    </row>
    <row r="14464" spans="12:12" x14ac:dyDescent="0.35">
      <c r="L14464" s="213"/>
    </row>
    <row r="14465" spans="12:12" x14ac:dyDescent="0.35">
      <c r="L14465" s="213"/>
    </row>
    <row r="14466" spans="12:12" x14ac:dyDescent="0.35">
      <c r="L14466" s="213"/>
    </row>
    <row r="14467" spans="12:12" x14ac:dyDescent="0.35">
      <c r="L14467" s="213"/>
    </row>
    <row r="14468" spans="12:12" x14ac:dyDescent="0.35">
      <c r="L14468" s="213"/>
    </row>
    <row r="14469" spans="12:12" x14ac:dyDescent="0.35">
      <c r="L14469" s="213"/>
    </row>
    <row r="14470" spans="12:12" x14ac:dyDescent="0.35">
      <c r="L14470" s="213"/>
    </row>
    <row r="14471" spans="12:12" x14ac:dyDescent="0.35">
      <c r="L14471" s="213"/>
    </row>
    <row r="14472" spans="12:12" x14ac:dyDescent="0.35">
      <c r="L14472" s="213"/>
    </row>
    <row r="14473" spans="12:12" x14ac:dyDescent="0.35">
      <c r="L14473" s="213"/>
    </row>
    <row r="14474" spans="12:12" x14ac:dyDescent="0.35">
      <c r="L14474" s="213"/>
    </row>
    <row r="14475" spans="12:12" x14ac:dyDescent="0.35">
      <c r="L14475" s="213"/>
    </row>
    <row r="14476" spans="12:12" x14ac:dyDescent="0.35">
      <c r="L14476" s="213"/>
    </row>
    <row r="14477" spans="12:12" x14ac:dyDescent="0.35">
      <c r="L14477" s="213"/>
    </row>
    <row r="14478" spans="12:12" x14ac:dyDescent="0.35">
      <c r="L14478" s="213"/>
    </row>
    <row r="14479" spans="12:12" x14ac:dyDescent="0.35">
      <c r="L14479" s="213"/>
    </row>
    <row r="14480" spans="12:12" x14ac:dyDescent="0.35">
      <c r="L14480" s="213"/>
    </row>
    <row r="14481" spans="12:12" x14ac:dyDescent="0.35">
      <c r="L14481" s="213"/>
    </row>
    <row r="14482" spans="12:12" x14ac:dyDescent="0.35">
      <c r="L14482" s="213"/>
    </row>
    <row r="14483" spans="12:12" x14ac:dyDescent="0.35">
      <c r="L14483" s="213"/>
    </row>
    <row r="14484" spans="12:12" x14ac:dyDescent="0.35">
      <c r="L14484" s="213"/>
    </row>
    <row r="14485" spans="12:12" x14ac:dyDescent="0.35">
      <c r="L14485" s="213"/>
    </row>
    <row r="14486" spans="12:12" x14ac:dyDescent="0.35">
      <c r="L14486" s="213"/>
    </row>
    <row r="14487" spans="12:12" x14ac:dyDescent="0.35">
      <c r="L14487" s="213"/>
    </row>
    <row r="14488" spans="12:12" x14ac:dyDescent="0.35">
      <c r="L14488" s="213"/>
    </row>
    <row r="14489" spans="12:12" x14ac:dyDescent="0.35">
      <c r="L14489" s="213"/>
    </row>
    <row r="14490" spans="12:12" x14ac:dyDescent="0.35">
      <c r="L14490" s="213"/>
    </row>
    <row r="14491" spans="12:12" x14ac:dyDescent="0.35">
      <c r="L14491" s="213"/>
    </row>
    <row r="14492" spans="12:12" x14ac:dyDescent="0.35">
      <c r="L14492" s="213"/>
    </row>
    <row r="14493" spans="12:12" x14ac:dyDescent="0.35">
      <c r="L14493" s="213"/>
    </row>
    <row r="14494" spans="12:12" x14ac:dyDescent="0.35">
      <c r="L14494" s="213"/>
    </row>
    <row r="14495" spans="12:12" x14ac:dyDescent="0.35">
      <c r="L14495" s="213"/>
    </row>
    <row r="14496" spans="12:12" x14ac:dyDescent="0.35">
      <c r="L14496" s="213"/>
    </row>
    <row r="14497" spans="12:12" x14ac:dyDescent="0.35">
      <c r="L14497" s="213"/>
    </row>
    <row r="14498" spans="12:12" x14ac:dyDescent="0.35">
      <c r="L14498" s="213"/>
    </row>
    <row r="14499" spans="12:12" x14ac:dyDescent="0.35">
      <c r="L14499" s="213"/>
    </row>
    <row r="14500" spans="12:12" x14ac:dyDescent="0.35">
      <c r="L14500" s="213"/>
    </row>
    <row r="14501" spans="12:12" x14ac:dyDescent="0.35">
      <c r="L14501" s="213"/>
    </row>
    <row r="14502" spans="12:12" x14ac:dyDescent="0.35">
      <c r="L14502" s="213"/>
    </row>
    <row r="14503" spans="12:12" x14ac:dyDescent="0.35">
      <c r="L14503" s="213"/>
    </row>
    <row r="14504" spans="12:12" x14ac:dyDescent="0.35">
      <c r="L14504" s="213"/>
    </row>
    <row r="14505" spans="12:12" x14ac:dyDescent="0.35">
      <c r="L14505" s="213"/>
    </row>
    <row r="14506" spans="12:12" x14ac:dyDescent="0.35">
      <c r="L14506" s="213"/>
    </row>
    <row r="14507" spans="12:12" x14ac:dyDescent="0.35">
      <c r="L14507" s="213"/>
    </row>
    <row r="14508" spans="12:12" x14ac:dyDescent="0.35">
      <c r="L14508" s="213"/>
    </row>
    <row r="14509" spans="12:12" x14ac:dyDescent="0.35">
      <c r="L14509" s="213"/>
    </row>
    <row r="14510" spans="12:12" x14ac:dyDescent="0.35">
      <c r="L14510" s="213"/>
    </row>
    <row r="14511" spans="12:12" x14ac:dyDescent="0.35">
      <c r="L14511" s="213"/>
    </row>
    <row r="14512" spans="12:12" x14ac:dyDescent="0.35">
      <c r="L14512" s="213"/>
    </row>
    <row r="14513" spans="12:12" x14ac:dyDescent="0.35">
      <c r="L14513" s="213"/>
    </row>
    <row r="14514" spans="12:12" x14ac:dyDescent="0.35">
      <c r="L14514" s="213"/>
    </row>
    <row r="14515" spans="12:12" x14ac:dyDescent="0.35">
      <c r="L14515" s="213"/>
    </row>
    <row r="14516" spans="12:12" x14ac:dyDescent="0.35">
      <c r="L14516" s="213"/>
    </row>
    <row r="14517" spans="12:12" x14ac:dyDescent="0.35">
      <c r="L14517" s="213"/>
    </row>
    <row r="14518" spans="12:12" x14ac:dyDescent="0.35">
      <c r="L14518" s="213"/>
    </row>
    <row r="14519" spans="12:12" x14ac:dyDescent="0.35">
      <c r="L14519" s="213"/>
    </row>
    <row r="14520" spans="12:12" x14ac:dyDescent="0.35">
      <c r="L14520" s="213"/>
    </row>
    <row r="14521" spans="12:12" x14ac:dyDescent="0.35">
      <c r="L14521" s="213"/>
    </row>
    <row r="14522" spans="12:12" x14ac:dyDescent="0.35">
      <c r="L14522" s="213"/>
    </row>
    <row r="14523" spans="12:12" x14ac:dyDescent="0.35">
      <c r="L14523" s="213"/>
    </row>
    <row r="14524" spans="12:12" x14ac:dyDescent="0.35">
      <c r="L14524" s="213"/>
    </row>
    <row r="14525" spans="12:12" x14ac:dyDescent="0.35">
      <c r="L14525" s="213"/>
    </row>
    <row r="14526" spans="12:12" x14ac:dyDescent="0.35">
      <c r="L14526" s="213"/>
    </row>
    <row r="14527" spans="12:12" x14ac:dyDescent="0.35">
      <c r="L14527" s="213"/>
    </row>
    <row r="14528" spans="12:12" x14ac:dyDescent="0.35">
      <c r="L14528" s="213"/>
    </row>
    <row r="14529" spans="12:12" x14ac:dyDescent="0.35">
      <c r="L14529" s="213"/>
    </row>
    <row r="14530" spans="12:12" x14ac:dyDescent="0.35">
      <c r="L14530" s="213"/>
    </row>
    <row r="14531" spans="12:12" x14ac:dyDescent="0.35">
      <c r="L14531" s="213"/>
    </row>
    <row r="14532" spans="12:12" x14ac:dyDescent="0.35">
      <c r="L14532" s="213"/>
    </row>
    <row r="14533" spans="12:12" x14ac:dyDescent="0.35">
      <c r="L14533" s="213"/>
    </row>
    <row r="14534" spans="12:12" x14ac:dyDescent="0.35">
      <c r="L14534" s="213"/>
    </row>
    <row r="14535" spans="12:12" x14ac:dyDescent="0.35">
      <c r="L14535" s="213"/>
    </row>
    <row r="14536" spans="12:12" x14ac:dyDescent="0.35">
      <c r="L14536" s="213"/>
    </row>
    <row r="14537" spans="12:12" x14ac:dyDescent="0.35">
      <c r="L14537" s="213"/>
    </row>
    <row r="14538" spans="12:12" x14ac:dyDescent="0.35">
      <c r="L14538" s="213"/>
    </row>
    <row r="14539" spans="12:12" x14ac:dyDescent="0.35">
      <c r="L14539" s="213"/>
    </row>
    <row r="14540" spans="12:12" x14ac:dyDescent="0.35">
      <c r="L14540" s="213"/>
    </row>
    <row r="14541" spans="12:12" x14ac:dyDescent="0.35">
      <c r="L14541" s="213"/>
    </row>
    <row r="14542" spans="12:12" x14ac:dyDescent="0.35">
      <c r="L14542" s="213"/>
    </row>
    <row r="14543" spans="12:12" x14ac:dyDescent="0.35">
      <c r="L14543" s="213"/>
    </row>
    <row r="14544" spans="12:12" x14ac:dyDescent="0.35">
      <c r="L14544" s="213"/>
    </row>
    <row r="14545" spans="12:12" x14ac:dyDescent="0.35">
      <c r="L14545" s="213"/>
    </row>
    <row r="14546" spans="12:12" x14ac:dyDescent="0.35">
      <c r="L14546" s="213"/>
    </row>
    <row r="14547" spans="12:12" x14ac:dyDescent="0.35">
      <c r="L14547" s="213"/>
    </row>
    <row r="14548" spans="12:12" x14ac:dyDescent="0.35">
      <c r="L14548" s="213"/>
    </row>
    <row r="14549" spans="12:12" x14ac:dyDescent="0.35">
      <c r="L14549" s="213"/>
    </row>
    <row r="14550" spans="12:12" x14ac:dyDescent="0.35">
      <c r="L14550" s="213"/>
    </row>
    <row r="14551" spans="12:12" x14ac:dyDescent="0.35">
      <c r="L14551" s="213"/>
    </row>
    <row r="14552" spans="12:12" x14ac:dyDescent="0.35">
      <c r="L14552" s="213"/>
    </row>
    <row r="14553" spans="12:12" x14ac:dyDescent="0.35">
      <c r="L14553" s="213"/>
    </row>
    <row r="14554" spans="12:12" x14ac:dyDescent="0.35">
      <c r="L14554" s="213"/>
    </row>
    <row r="14555" spans="12:12" x14ac:dyDescent="0.35">
      <c r="L14555" s="213"/>
    </row>
    <row r="14556" spans="12:12" x14ac:dyDescent="0.35">
      <c r="L14556" s="213"/>
    </row>
    <row r="14557" spans="12:12" x14ac:dyDescent="0.35">
      <c r="L14557" s="213"/>
    </row>
    <row r="14558" spans="12:12" x14ac:dyDescent="0.35">
      <c r="L14558" s="213"/>
    </row>
    <row r="14559" spans="12:12" x14ac:dyDescent="0.35">
      <c r="L14559" s="213"/>
    </row>
    <row r="14560" spans="12:12" x14ac:dyDescent="0.35">
      <c r="L14560" s="213"/>
    </row>
    <row r="14561" spans="12:12" x14ac:dyDescent="0.35">
      <c r="L14561" s="213"/>
    </row>
    <row r="14562" spans="12:12" x14ac:dyDescent="0.35">
      <c r="L14562" s="213"/>
    </row>
    <row r="14563" spans="12:12" x14ac:dyDescent="0.35">
      <c r="L14563" s="213"/>
    </row>
    <row r="14564" spans="12:12" x14ac:dyDescent="0.35">
      <c r="L14564" s="213"/>
    </row>
    <row r="14565" spans="12:12" x14ac:dyDescent="0.35">
      <c r="L14565" s="213"/>
    </row>
    <row r="14566" spans="12:12" x14ac:dyDescent="0.35">
      <c r="L14566" s="213"/>
    </row>
    <row r="14567" spans="12:12" x14ac:dyDescent="0.35">
      <c r="L14567" s="213"/>
    </row>
    <row r="14568" spans="12:12" x14ac:dyDescent="0.35">
      <c r="L14568" s="213"/>
    </row>
    <row r="14569" spans="12:12" x14ac:dyDescent="0.35">
      <c r="L14569" s="213"/>
    </row>
    <row r="14570" spans="12:12" x14ac:dyDescent="0.35">
      <c r="L14570" s="213"/>
    </row>
    <row r="14571" spans="12:12" x14ac:dyDescent="0.35">
      <c r="L14571" s="213"/>
    </row>
    <row r="14572" spans="12:12" x14ac:dyDescent="0.35">
      <c r="L14572" s="213"/>
    </row>
    <row r="14573" spans="12:12" x14ac:dyDescent="0.35">
      <c r="L14573" s="213"/>
    </row>
    <row r="14574" spans="12:12" x14ac:dyDescent="0.35">
      <c r="L14574" s="213"/>
    </row>
    <row r="14575" spans="12:12" x14ac:dyDescent="0.35">
      <c r="L14575" s="213"/>
    </row>
    <row r="14576" spans="12:12" x14ac:dyDescent="0.35">
      <c r="L14576" s="213"/>
    </row>
    <row r="14577" spans="12:12" x14ac:dyDescent="0.35">
      <c r="L14577" s="213"/>
    </row>
    <row r="14578" spans="12:12" x14ac:dyDescent="0.35">
      <c r="L14578" s="213"/>
    </row>
    <row r="14579" spans="12:12" x14ac:dyDescent="0.35">
      <c r="L14579" s="213"/>
    </row>
    <row r="14580" spans="12:12" x14ac:dyDescent="0.35">
      <c r="L14580" s="213"/>
    </row>
    <row r="14581" spans="12:12" x14ac:dyDescent="0.35">
      <c r="L14581" s="213"/>
    </row>
    <row r="14582" spans="12:12" x14ac:dyDescent="0.35">
      <c r="L14582" s="213"/>
    </row>
    <row r="14583" spans="12:12" x14ac:dyDescent="0.35">
      <c r="L14583" s="213"/>
    </row>
    <row r="14584" spans="12:12" x14ac:dyDescent="0.35">
      <c r="L14584" s="213"/>
    </row>
    <row r="14585" spans="12:12" x14ac:dyDescent="0.35">
      <c r="L14585" s="213"/>
    </row>
    <row r="14586" spans="12:12" x14ac:dyDescent="0.35">
      <c r="L14586" s="213"/>
    </row>
    <row r="14587" spans="12:12" x14ac:dyDescent="0.35">
      <c r="L14587" s="213"/>
    </row>
    <row r="14588" spans="12:12" x14ac:dyDescent="0.35">
      <c r="L14588" s="213"/>
    </row>
    <row r="14589" spans="12:12" x14ac:dyDescent="0.35">
      <c r="L14589" s="213"/>
    </row>
    <row r="14590" spans="12:12" x14ac:dyDescent="0.35">
      <c r="L14590" s="213"/>
    </row>
    <row r="14591" spans="12:12" x14ac:dyDescent="0.35">
      <c r="L14591" s="213"/>
    </row>
    <row r="14592" spans="12:12" x14ac:dyDescent="0.35">
      <c r="L14592" s="213"/>
    </row>
    <row r="14593" spans="12:12" x14ac:dyDescent="0.35">
      <c r="L14593" s="213"/>
    </row>
    <row r="14594" spans="12:12" x14ac:dyDescent="0.35">
      <c r="L14594" s="213"/>
    </row>
    <row r="14595" spans="12:12" x14ac:dyDescent="0.35">
      <c r="L14595" s="213"/>
    </row>
    <row r="14596" spans="12:12" x14ac:dyDescent="0.35">
      <c r="L14596" s="213"/>
    </row>
    <row r="14597" spans="12:12" x14ac:dyDescent="0.35">
      <c r="L14597" s="213"/>
    </row>
    <row r="14598" spans="12:12" x14ac:dyDescent="0.35">
      <c r="L14598" s="213"/>
    </row>
    <row r="14599" spans="12:12" x14ac:dyDescent="0.35">
      <c r="L14599" s="213"/>
    </row>
    <row r="14600" spans="12:12" x14ac:dyDescent="0.35">
      <c r="L14600" s="213"/>
    </row>
    <row r="14601" spans="12:12" x14ac:dyDescent="0.35">
      <c r="L14601" s="213"/>
    </row>
    <row r="14602" spans="12:12" x14ac:dyDescent="0.35">
      <c r="L14602" s="213"/>
    </row>
    <row r="14603" spans="12:12" x14ac:dyDescent="0.35">
      <c r="L14603" s="213"/>
    </row>
    <row r="14604" spans="12:12" x14ac:dyDescent="0.35">
      <c r="L14604" s="213"/>
    </row>
    <row r="14605" spans="12:12" x14ac:dyDescent="0.35">
      <c r="L14605" s="213"/>
    </row>
    <row r="14606" spans="12:12" x14ac:dyDescent="0.35">
      <c r="L14606" s="213"/>
    </row>
    <row r="14607" spans="12:12" x14ac:dyDescent="0.35">
      <c r="L14607" s="213"/>
    </row>
    <row r="14608" spans="12:12" x14ac:dyDescent="0.35">
      <c r="L14608" s="213"/>
    </row>
    <row r="14609" spans="12:12" x14ac:dyDescent="0.35">
      <c r="L14609" s="213"/>
    </row>
    <row r="14610" spans="12:12" x14ac:dyDescent="0.35">
      <c r="L14610" s="213"/>
    </row>
    <row r="14611" spans="12:12" x14ac:dyDescent="0.35">
      <c r="L14611" s="213"/>
    </row>
    <row r="14612" spans="12:12" x14ac:dyDescent="0.35">
      <c r="L14612" s="213"/>
    </row>
    <row r="14613" spans="12:12" x14ac:dyDescent="0.35">
      <c r="L14613" s="213"/>
    </row>
    <row r="14614" spans="12:12" x14ac:dyDescent="0.35">
      <c r="L14614" s="213"/>
    </row>
    <row r="14615" spans="12:12" x14ac:dyDescent="0.35">
      <c r="L14615" s="213"/>
    </row>
    <row r="14616" spans="12:12" x14ac:dyDescent="0.35">
      <c r="L14616" s="213"/>
    </row>
    <row r="14617" spans="12:12" x14ac:dyDescent="0.35">
      <c r="L14617" s="213"/>
    </row>
    <row r="14618" spans="12:12" x14ac:dyDescent="0.35">
      <c r="L14618" s="213"/>
    </row>
    <row r="14619" spans="12:12" x14ac:dyDescent="0.35">
      <c r="L14619" s="213"/>
    </row>
    <row r="14620" spans="12:12" x14ac:dyDescent="0.35">
      <c r="L14620" s="213"/>
    </row>
    <row r="14621" spans="12:12" x14ac:dyDescent="0.35">
      <c r="L14621" s="213"/>
    </row>
    <row r="14622" spans="12:12" x14ac:dyDescent="0.35">
      <c r="L14622" s="213"/>
    </row>
    <row r="14623" spans="12:12" x14ac:dyDescent="0.35">
      <c r="L14623" s="213"/>
    </row>
    <row r="14624" spans="12:12" x14ac:dyDescent="0.35">
      <c r="L14624" s="213"/>
    </row>
    <row r="14625" spans="12:12" x14ac:dyDescent="0.35">
      <c r="L14625" s="213"/>
    </row>
    <row r="14626" spans="12:12" x14ac:dyDescent="0.35">
      <c r="L14626" s="213"/>
    </row>
    <row r="14627" spans="12:12" x14ac:dyDescent="0.35">
      <c r="L14627" s="213"/>
    </row>
    <row r="14628" spans="12:12" x14ac:dyDescent="0.35">
      <c r="L14628" s="213"/>
    </row>
    <row r="14629" spans="12:12" x14ac:dyDescent="0.35">
      <c r="L14629" s="213"/>
    </row>
    <row r="14630" spans="12:12" x14ac:dyDescent="0.35">
      <c r="L14630" s="213"/>
    </row>
    <row r="14631" spans="12:12" x14ac:dyDescent="0.35">
      <c r="L14631" s="213"/>
    </row>
    <row r="14632" spans="12:12" x14ac:dyDescent="0.35">
      <c r="L14632" s="213"/>
    </row>
    <row r="14633" spans="12:12" x14ac:dyDescent="0.35">
      <c r="L14633" s="213"/>
    </row>
    <row r="14634" spans="12:12" x14ac:dyDescent="0.35">
      <c r="L14634" s="213"/>
    </row>
    <row r="14635" spans="12:12" x14ac:dyDescent="0.35">
      <c r="L14635" s="213"/>
    </row>
    <row r="14636" spans="12:12" x14ac:dyDescent="0.35">
      <c r="L14636" s="213"/>
    </row>
    <row r="14637" spans="12:12" x14ac:dyDescent="0.35">
      <c r="L14637" s="213"/>
    </row>
    <row r="14638" spans="12:12" x14ac:dyDescent="0.35">
      <c r="L14638" s="213"/>
    </row>
    <row r="14639" spans="12:12" x14ac:dyDescent="0.35">
      <c r="L14639" s="213"/>
    </row>
    <row r="14640" spans="12:12" x14ac:dyDescent="0.35">
      <c r="L14640" s="213"/>
    </row>
    <row r="14641" spans="12:12" x14ac:dyDescent="0.35">
      <c r="L14641" s="213"/>
    </row>
    <row r="14642" spans="12:12" x14ac:dyDescent="0.35">
      <c r="L14642" s="213"/>
    </row>
    <row r="14643" spans="12:12" x14ac:dyDescent="0.35">
      <c r="L14643" s="213"/>
    </row>
    <row r="14644" spans="12:12" x14ac:dyDescent="0.35">
      <c r="L14644" s="213"/>
    </row>
    <row r="14645" spans="12:12" x14ac:dyDescent="0.35">
      <c r="L14645" s="213"/>
    </row>
    <row r="14646" spans="12:12" x14ac:dyDescent="0.35">
      <c r="L14646" s="213"/>
    </row>
    <row r="14647" spans="12:12" x14ac:dyDescent="0.35">
      <c r="L14647" s="213"/>
    </row>
    <row r="14648" spans="12:12" x14ac:dyDescent="0.35">
      <c r="L14648" s="213"/>
    </row>
    <row r="14649" spans="12:12" x14ac:dyDescent="0.35">
      <c r="L14649" s="213"/>
    </row>
    <row r="14650" spans="12:12" x14ac:dyDescent="0.35">
      <c r="L14650" s="213"/>
    </row>
    <row r="14651" spans="12:12" x14ac:dyDescent="0.35">
      <c r="L14651" s="213"/>
    </row>
    <row r="14652" spans="12:12" x14ac:dyDescent="0.35">
      <c r="L14652" s="213"/>
    </row>
    <row r="14653" spans="12:12" x14ac:dyDescent="0.35">
      <c r="L14653" s="213"/>
    </row>
    <row r="14654" spans="12:12" x14ac:dyDescent="0.35">
      <c r="L14654" s="213"/>
    </row>
    <row r="14655" spans="12:12" x14ac:dyDescent="0.35">
      <c r="L14655" s="213"/>
    </row>
    <row r="14656" spans="12:12" x14ac:dyDescent="0.35">
      <c r="L14656" s="213"/>
    </row>
    <row r="14657" spans="12:12" x14ac:dyDescent="0.35">
      <c r="L14657" s="213"/>
    </row>
    <row r="14658" spans="12:12" x14ac:dyDescent="0.35">
      <c r="L14658" s="213"/>
    </row>
    <row r="14659" spans="12:12" x14ac:dyDescent="0.35">
      <c r="L14659" s="213"/>
    </row>
    <row r="14660" spans="12:12" x14ac:dyDescent="0.35">
      <c r="L14660" s="213"/>
    </row>
    <row r="14661" spans="12:12" x14ac:dyDescent="0.35">
      <c r="L14661" s="213"/>
    </row>
    <row r="14662" spans="12:12" x14ac:dyDescent="0.35">
      <c r="L14662" s="213"/>
    </row>
    <row r="14663" spans="12:12" x14ac:dyDescent="0.35">
      <c r="L14663" s="213"/>
    </row>
    <row r="14664" spans="12:12" x14ac:dyDescent="0.35">
      <c r="L14664" s="213"/>
    </row>
    <row r="14665" spans="12:12" x14ac:dyDescent="0.35">
      <c r="L14665" s="213"/>
    </row>
    <row r="14666" spans="12:12" x14ac:dyDescent="0.35">
      <c r="L14666" s="213"/>
    </row>
    <row r="14667" spans="12:12" x14ac:dyDescent="0.35">
      <c r="L14667" s="213"/>
    </row>
    <row r="14668" spans="12:12" x14ac:dyDescent="0.35">
      <c r="L14668" s="213"/>
    </row>
    <row r="14669" spans="12:12" x14ac:dyDescent="0.35">
      <c r="L14669" s="213"/>
    </row>
    <row r="14670" spans="12:12" x14ac:dyDescent="0.35">
      <c r="L14670" s="213"/>
    </row>
    <row r="14671" spans="12:12" x14ac:dyDescent="0.35">
      <c r="L14671" s="213"/>
    </row>
    <row r="14672" spans="12:12" x14ac:dyDescent="0.35">
      <c r="L14672" s="213"/>
    </row>
    <row r="14673" spans="12:12" x14ac:dyDescent="0.35">
      <c r="L14673" s="213"/>
    </row>
    <row r="14674" spans="12:12" x14ac:dyDescent="0.35">
      <c r="L14674" s="213"/>
    </row>
    <row r="14675" spans="12:12" x14ac:dyDescent="0.35">
      <c r="L14675" s="213"/>
    </row>
    <row r="14676" spans="12:12" x14ac:dyDescent="0.35">
      <c r="L14676" s="213"/>
    </row>
    <row r="14677" spans="12:12" x14ac:dyDescent="0.35">
      <c r="L14677" s="213"/>
    </row>
    <row r="14678" spans="12:12" x14ac:dyDescent="0.35">
      <c r="L14678" s="213"/>
    </row>
    <row r="14679" spans="12:12" x14ac:dyDescent="0.35">
      <c r="L14679" s="213"/>
    </row>
    <row r="14680" spans="12:12" x14ac:dyDescent="0.35">
      <c r="L14680" s="213"/>
    </row>
    <row r="14681" spans="12:12" x14ac:dyDescent="0.35">
      <c r="L14681" s="213"/>
    </row>
    <row r="14682" spans="12:12" x14ac:dyDescent="0.35">
      <c r="L14682" s="213"/>
    </row>
    <row r="14683" spans="12:12" x14ac:dyDescent="0.35">
      <c r="L14683" s="213"/>
    </row>
    <row r="14684" spans="12:12" x14ac:dyDescent="0.35">
      <c r="L14684" s="213"/>
    </row>
    <row r="14685" spans="12:12" x14ac:dyDescent="0.35">
      <c r="L14685" s="213"/>
    </row>
    <row r="14686" spans="12:12" x14ac:dyDescent="0.35">
      <c r="L14686" s="213"/>
    </row>
    <row r="14687" spans="12:12" x14ac:dyDescent="0.35">
      <c r="L14687" s="213"/>
    </row>
    <row r="14688" spans="12:12" x14ac:dyDescent="0.35">
      <c r="L14688" s="213"/>
    </row>
    <row r="14689" spans="12:12" x14ac:dyDescent="0.35">
      <c r="L14689" s="213"/>
    </row>
    <row r="14690" spans="12:12" x14ac:dyDescent="0.35">
      <c r="L14690" s="213"/>
    </row>
    <row r="14691" spans="12:12" x14ac:dyDescent="0.35">
      <c r="L14691" s="213"/>
    </row>
    <row r="14692" spans="12:12" x14ac:dyDescent="0.35">
      <c r="L14692" s="213"/>
    </row>
    <row r="14693" spans="12:12" x14ac:dyDescent="0.35">
      <c r="L14693" s="213"/>
    </row>
    <row r="14694" spans="12:12" x14ac:dyDescent="0.35">
      <c r="L14694" s="213"/>
    </row>
    <row r="14695" spans="12:12" x14ac:dyDescent="0.35">
      <c r="L14695" s="213"/>
    </row>
    <row r="14696" spans="12:12" x14ac:dyDescent="0.35">
      <c r="L14696" s="213"/>
    </row>
    <row r="14697" spans="12:12" x14ac:dyDescent="0.35">
      <c r="L14697" s="213"/>
    </row>
    <row r="14698" spans="12:12" x14ac:dyDescent="0.35">
      <c r="L14698" s="213"/>
    </row>
    <row r="14699" spans="12:12" x14ac:dyDescent="0.35">
      <c r="L14699" s="213"/>
    </row>
    <row r="14700" spans="12:12" x14ac:dyDescent="0.35">
      <c r="L14700" s="213"/>
    </row>
    <row r="14701" spans="12:12" x14ac:dyDescent="0.35">
      <c r="L14701" s="213"/>
    </row>
    <row r="14702" spans="12:12" x14ac:dyDescent="0.35">
      <c r="L14702" s="213"/>
    </row>
    <row r="14703" spans="12:12" x14ac:dyDescent="0.35">
      <c r="L14703" s="213"/>
    </row>
    <row r="14704" spans="12:12" x14ac:dyDescent="0.35">
      <c r="L14704" s="213"/>
    </row>
    <row r="14705" spans="12:12" x14ac:dyDescent="0.35">
      <c r="L14705" s="213"/>
    </row>
    <row r="14706" spans="12:12" x14ac:dyDescent="0.35">
      <c r="L14706" s="213"/>
    </row>
    <row r="14707" spans="12:12" x14ac:dyDescent="0.35">
      <c r="L14707" s="213"/>
    </row>
    <row r="14708" spans="12:12" x14ac:dyDescent="0.35">
      <c r="L14708" s="213"/>
    </row>
    <row r="14709" spans="12:12" x14ac:dyDescent="0.35">
      <c r="L14709" s="213"/>
    </row>
    <row r="14710" spans="12:12" x14ac:dyDescent="0.35">
      <c r="L14710" s="213"/>
    </row>
    <row r="14711" spans="12:12" x14ac:dyDescent="0.35">
      <c r="L14711" s="213"/>
    </row>
    <row r="14712" spans="12:12" x14ac:dyDescent="0.35">
      <c r="L14712" s="213"/>
    </row>
    <row r="14713" spans="12:12" x14ac:dyDescent="0.35">
      <c r="L14713" s="213"/>
    </row>
    <row r="14714" spans="12:12" x14ac:dyDescent="0.35">
      <c r="L14714" s="213"/>
    </row>
    <row r="14715" spans="12:12" x14ac:dyDescent="0.35">
      <c r="L14715" s="213"/>
    </row>
    <row r="14716" spans="12:12" x14ac:dyDescent="0.35">
      <c r="L14716" s="213"/>
    </row>
    <row r="14717" spans="12:12" x14ac:dyDescent="0.35">
      <c r="L14717" s="213"/>
    </row>
    <row r="14718" spans="12:12" x14ac:dyDescent="0.35">
      <c r="L14718" s="213"/>
    </row>
    <row r="14719" spans="12:12" x14ac:dyDescent="0.35">
      <c r="L14719" s="213"/>
    </row>
    <row r="14720" spans="12:12" x14ac:dyDescent="0.35">
      <c r="L14720" s="213"/>
    </row>
    <row r="14721" spans="12:12" x14ac:dyDescent="0.35">
      <c r="L14721" s="213"/>
    </row>
    <row r="14722" spans="12:12" x14ac:dyDescent="0.35">
      <c r="L14722" s="213"/>
    </row>
    <row r="14723" spans="12:12" x14ac:dyDescent="0.35">
      <c r="L14723" s="213"/>
    </row>
    <row r="14724" spans="12:12" x14ac:dyDescent="0.35">
      <c r="L14724" s="213"/>
    </row>
    <row r="14725" spans="12:12" x14ac:dyDescent="0.35">
      <c r="L14725" s="213"/>
    </row>
    <row r="14726" spans="12:12" x14ac:dyDescent="0.35">
      <c r="L14726" s="213"/>
    </row>
    <row r="14727" spans="12:12" x14ac:dyDescent="0.35">
      <c r="L14727" s="213"/>
    </row>
    <row r="14728" spans="12:12" x14ac:dyDescent="0.35">
      <c r="L14728" s="213"/>
    </row>
    <row r="14729" spans="12:12" x14ac:dyDescent="0.35">
      <c r="L14729" s="213"/>
    </row>
    <row r="14730" spans="12:12" x14ac:dyDescent="0.35">
      <c r="L14730" s="213"/>
    </row>
    <row r="14731" spans="12:12" x14ac:dyDescent="0.35">
      <c r="L14731" s="213"/>
    </row>
    <row r="14732" spans="12:12" x14ac:dyDescent="0.35">
      <c r="L14732" s="213"/>
    </row>
    <row r="14733" spans="12:12" x14ac:dyDescent="0.35">
      <c r="L14733" s="213"/>
    </row>
    <row r="14734" spans="12:12" x14ac:dyDescent="0.35">
      <c r="L14734" s="213"/>
    </row>
    <row r="14735" spans="12:12" x14ac:dyDescent="0.35">
      <c r="L14735" s="213"/>
    </row>
    <row r="14736" spans="12:12" x14ac:dyDescent="0.35">
      <c r="L14736" s="213"/>
    </row>
    <row r="14737" spans="12:12" x14ac:dyDescent="0.35">
      <c r="L14737" s="213"/>
    </row>
    <row r="14738" spans="12:12" x14ac:dyDescent="0.35">
      <c r="L14738" s="213"/>
    </row>
    <row r="14739" spans="12:12" x14ac:dyDescent="0.35">
      <c r="L14739" s="213"/>
    </row>
    <row r="14740" spans="12:12" x14ac:dyDescent="0.35">
      <c r="L14740" s="213"/>
    </row>
    <row r="14741" spans="12:12" x14ac:dyDescent="0.35">
      <c r="L14741" s="213"/>
    </row>
    <row r="14742" spans="12:12" x14ac:dyDescent="0.35">
      <c r="L14742" s="213"/>
    </row>
    <row r="14743" spans="12:12" x14ac:dyDescent="0.35">
      <c r="L14743" s="213"/>
    </row>
    <row r="14744" spans="12:12" x14ac:dyDescent="0.35">
      <c r="L14744" s="213"/>
    </row>
    <row r="14745" spans="12:12" x14ac:dyDescent="0.35">
      <c r="L14745" s="213"/>
    </row>
    <row r="14746" spans="12:12" x14ac:dyDescent="0.35">
      <c r="L14746" s="213"/>
    </row>
    <row r="14747" spans="12:12" x14ac:dyDescent="0.35">
      <c r="L14747" s="213"/>
    </row>
    <row r="14748" spans="12:12" x14ac:dyDescent="0.35">
      <c r="L14748" s="213"/>
    </row>
    <row r="14749" spans="12:12" x14ac:dyDescent="0.35">
      <c r="L14749" s="213"/>
    </row>
    <row r="14750" spans="12:12" x14ac:dyDescent="0.35">
      <c r="L14750" s="213"/>
    </row>
    <row r="14751" spans="12:12" x14ac:dyDescent="0.35">
      <c r="L14751" s="213"/>
    </row>
    <row r="14752" spans="12:12" x14ac:dyDescent="0.35">
      <c r="L14752" s="213"/>
    </row>
    <row r="14753" spans="12:12" x14ac:dyDescent="0.35">
      <c r="L14753" s="213"/>
    </row>
    <row r="14754" spans="12:12" x14ac:dyDescent="0.35">
      <c r="L14754" s="213"/>
    </row>
    <row r="14755" spans="12:12" x14ac:dyDescent="0.35">
      <c r="L14755" s="213"/>
    </row>
    <row r="14756" spans="12:12" x14ac:dyDescent="0.35">
      <c r="L14756" s="213"/>
    </row>
    <row r="14757" spans="12:12" x14ac:dyDescent="0.35">
      <c r="L14757" s="213"/>
    </row>
    <row r="14758" spans="12:12" x14ac:dyDescent="0.35">
      <c r="L14758" s="213"/>
    </row>
    <row r="14759" spans="12:12" x14ac:dyDescent="0.35">
      <c r="L14759" s="213"/>
    </row>
    <row r="14760" spans="12:12" x14ac:dyDescent="0.35">
      <c r="L14760" s="213"/>
    </row>
    <row r="14761" spans="12:12" x14ac:dyDescent="0.35">
      <c r="L14761" s="213"/>
    </row>
    <row r="14762" spans="12:12" x14ac:dyDescent="0.35">
      <c r="L14762" s="213"/>
    </row>
    <row r="14763" spans="12:12" x14ac:dyDescent="0.35">
      <c r="L14763" s="213"/>
    </row>
    <row r="14764" spans="12:12" x14ac:dyDescent="0.35">
      <c r="L14764" s="213"/>
    </row>
    <row r="14765" spans="12:12" x14ac:dyDescent="0.35">
      <c r="L14765" s="213"/>
    </row>
    <row r="14766" spans="12:12" x14ac:dyDescent="0.35">
      <c r="L14766" s="213"/>
    </row>
    <row r="14767" spans="12:12" x14ac:dyDescent="0.35">
      <c r="L14767" s="213"/>
    </row>
    <row r="14768" spans="12:12" x14ac:dyDescent="0.35">
      <c r="L14768" s="213"/>
    </row>
    <row r="14769" spans="12:12" x14ac:dyDescent="0.35">
      <c r="L14769" s="213"/>
    </row>
    <row r="14770" spans="12:12" x14ac:dyDescent="0.35">
      <c r="L14770" s="213"/>
    </row>
    <row r="14771" spans="12:12" x14ac:dyDescent="0.35">
      <c r="L14771" s="213"/>
    </row>
    <row r="14772" spans="12:12" x14ac:dyDescent="0.35">
      <c r="L14772" s="213"/>
    </row>
    <row r="14773" spans="12:12" x14ac:dyDescent="0.35">
      <c r="L14773" s="213"/>
    </row>
    <row r="14774" spans="12:12" x14ac:dyDescent="0.35">
      <c r="L14774" s="213"/>
    </row>
    <row r="14775" spans="12:12" x14ac:dyDescent="0.35">
      <c r="L14775" s="213"/>
    </row>
    <row r="14776" spans="12:12" x14ac:dyDescent="0.35">
      <c r="L14776" s="213"/>
    </row>
    <row r="14777" spans="12:12" x14ac:dyDescent="0.35">
      <c r="L14777" s="213"/>
    </row>
    <row r="14778" spans="12:12" x14ac:dyDescent="0.35">
      <c r="L14778" s="213"/>
    </row>
    <row r="14779" spans="12:12" x14ac:dyDescent="0.35">
      <c r="L14779" s="213"/>
    </row>
    <row r="14780" spans="12:12" x14ac:dyDescent="0.35">
      <c r="L14780" s="213"/>
    </row>
    <row r="14781" spans="12:12" x14ac:dyDescent="0.35">
      <c r="L14781" s="213"/>
    </row>
    <row r="14782" spans="12:12" x14ac:dyDescent="0.35">
      <c r="L14782" s="213"/>
    </row>
    <row r="14783" spans="12:12" x14ac:dyDescent="0.35">
      <c r="L14783" s="213"/>
    </row>
    <row r="14784" spans="12:12" x14ac:dyDescent="0.35">
      <c r="L14784" s="213"/>
    </row>
    <row r="14785" spans="12:12" x14ac:dyDescent="0.35">
      <c r="L14785" s="213"/>
    </row>
    <row r="14786" spans="12:12" x14ac:dyDescent="0.35">
      <c r="L14786" s="213"/>
    </row>
    <row r="14787" spans="12:12" x14ac:dyDescent="0.35">
      <c r="L14787" s="213"/>
    </row>
    <row r="14788" spans="12:12" x14ac:dyDescent="0.35">
      <c r="L14788" s="213"/>
    </row>
    <row r="14789" spans="12:12" x14ac:dyDescent="0.35">
      <c r="L14789" s="213"/>
    </row>
    <row r="14790" spans="12:12" x14ac:dyDescent="0.35">
      <c r="L14790" s="213"/>
    </row>
    <row r="14791" spans="12:12" x14ac:dyDescent="0.35">
      <c r="L14791" s="213"/>
    </row>
    <row r="14792" spans="12:12" x14ac:dyDescent="0.35">
      <c r="L14792" s="213"/>
    </row>
    <row r="14793" spans="12:12" x14ac:dyDescent="0.35">
      <c r="L14793" s="213"/>
    </row>
    <row r="14794" spans="12:12" x14ac:dyDescent="0.35">
      <c r="L14794" s="213"/>
    </row>
    <row r="14795" spans="12:12" x14ac:dyDescent="0.35">
      <c r="L14795" s="213"/>
    </row>
    <row r="14796" spans="12:12" x14ac:dyDescent="0.35">
      <c r="L14796" s="213"/>
    </row>
    <row r="14797" spans="12:12" x14ac:dyDescent="0.35">
      <c r="L14797" s="213"/>
    </row>
    <row r="14798" spans="12:12" x14ac:dyDescent="0.35">
      <c r="L14798" s="213"/>
    </row>
    <row r="14799" spans="12:12" x14ac:dyDescent="0.35">
      <c r="L14799" s="213"/>
    </row>
    <row r="14800" spans="12:12" x14ac:dyDescent="0.35">
      <c r="L14800" s="213"/>
    </row>
    <row r="14801" spans="12:12" x14ac:dyDescent="0.35">
      <c r="L14801" s="213"/>
    </row>
    <row r="14802" spans="12:12" x14ac:dyDescent="0.35">
      <c r="L14802" s="213"/>
    </row>
    <row r="14803" spans="12:12" x14ac:dyDescent="0.35">
      <c r="L14803" s="213"/>
    </row>
    <row r="14804" spans="12:12" x14ac:dyDescent="0.35">
      <c r="L14804" s="213"/>
    </row>
    <row r="14805" spans="12:12" x14ac:dyDescent="0.35">
      <c r="L14805" s="213"/>
    </row>
    <row r="14806" spans="12:12" x14ac:dyDescent="0.35">
      <c r="L14806" s="213"/>
    </row>
    <row r="14807" spans="12:12" x14ac:dyDescent="0.35">
      <c r="L14807" s="213"/>
    </row>
    <row r="14808" spans="12:12" x14ac:dyDescent="0.35">
      <c r="L14808" s="213"/>
    </row>
    <row r="14809" spans="12:12" x14ac:dyDescent="0.35">
      <c r="L14809" s="213"/>
    </row>
    <row r="14810" spans="12:12" x14ac:dyDescent="0.35">
      <c r="L14810" s="213"/>
    </row>
    <row r="14811" spans="12:12" x14ac:dyDescent="0.35">
      <c r="L14811" s="213"/>
    </row>
    <row r="14812" spans="12:12" x14ac:dyDescent="0.35">
      <c r="L14812" s="213"/>
    </row>
    <row r="14813" spans="12:12" x14ac:dyDescent="0.35">
      <c r="L14813" s="213"/>
    </row>
    <row r="14814" spans="12:12" x14ac:dyDescent="0.35">
      <c r="L14814" s="213"/>
    </row>
    <row r="14815" spans="12:12" x14ac:dyDescent="0.35">
      <c r="L14815" s="213"/>
    </row>
    <row r="14816" spans="12:12" x14ac:dyDescent="0.35">
      <c r="L14816" s="213"/>
    </row>
    <row r="14817" spans="12:12" x14ac:dyDescent="0.35">
      <c r="L14817" s="213"/>
    </row>
    <row r="14818" spans="12:12" x14ac:dyDescent="0.35">
      <c r="L14818" s="213"/>
    </row>
    <row r="14819" spans="12:12" x14ac:dyDescent="0.35">
      <c r="L14819" s="213"/>
    </row>
    <row r="14820" spans="12:12" x14ac:dyDescent="0.35">
      <c r="L14820" s="213"/>
    </row>
    <row r="14821" spans="12:12" x14ac:dyDescent="0.35">
      <c r="L14821" s="213"/>
    </row>
    <row r="14822" spans="12:12" x14ac:dyDescent="0.35">
      <c r="L14822" s="213"/>
    </row>
    <row r="14823" spans="12:12" x14ac:dyDescent="0.35">
      <c r="L14823" s="213"/>
    </row>
    <row r="14824" spans="12:12" x14ac:dyDescent="0.35">
      <c r="L14824" s="213"/>
    </row>
    <row r="14825" spans="12:12" x14ac:dyDescent="0.35">
      <c r="L14825" s="213"/>
    </row>
    <row r="14826" spans="12:12" x14ac:dyDescent="0.35">
      <c r="L14826" s="213"/>
    </row>
    <row r="14827" spans="12:12" x14ac:dyDescent="0.35">
      <c r="L14827" s="213"/>
    </row>
    <row r="14828" spans="12:12" x14ac:dyDescent="0.35">
      <c r="L14828" s="213"/>
    </row>
    <row r="14829" spans="12:12" x14ac:dyDescent="0.35">
      <c r="L14829" s="213"/>
    </row>
    <row r="14830" spans="12:12" x14ac:dyDescent="0.35">
      <c r="L14830" s="213"/>
    </row>
    <row r="14831" spans="12:12" x14ac:dyDescent="0.35">
      <c r="L14831" s="213"/>
    </row>
    <row r="14832" spans="12:12" x14ac:dyDescent="0.35">
      <c r="L14832" s="213"/>
    </row>
    <row r="14833" spans="12:12" x14ac:dyDescent="0.35">
      <c r="L14833" s="213"/>
    </row>
    <row r="14834" spans="12:12" x14ac:dyDescent="0.35">
      <c r="L14834" s="213"/>
    </row>
    <row r="14835" spans="12:12" x14ac:dyDescent="0.35">
      <c r="L14835" s="213"/>
    </row>
    <row r="14836" spans="12:12" x14ac:dyDescent="0.35">
      <c r="L14836" s="213"/>
    </row>
    <row r="14837" spans="12:12" x14ac:dyDescent="0.35">
      <c r="L14837" s="213"/>
    </row>
    <row r="14838" spans="12:12" x14ac:dyDescent="0.35">
      <c r="L14838" s="213"/>
    </row>
    <row r="14839" spans="12:12" x14ac:dyDescent="0.35">
      <c r="L14839" s="213"/>
    </row>
    <row r="14840" spans="12:12" x14ac:dyDescent="0.35">
      <c r="L14840" s="213"/>
    </row>
    <row r="14841" spans="12:12" x14ac:dyDescent="0.35">
      <c r="L14841" s="213"/>
    </row>
    <row r="14842" spans="12:12" x14ac:dyDescent="0.35">
      <c r="L14842" s="213"/>
    </row>
    <row r="14843" spans="12:12" x14ac:dyDescent="0.35">
      <c r="L14843" s="213"/>
    </row>
    <row r="14844" spans="12:12" x14ac:dyDescent="0.35">
      <c r="L14844" s="213"/>
    </row>
    <row r="14845" spans="12:12" x14ac:dyDescent="0.35">
      <c r="L14845" s="213"/>
    </row>
    <row r="14846" spans="12:12" x14ac:dyDescent="0.35">
      <c r="L14846" s="213"/>
    </row>
    <row r="14847" spans="12:12" x14ac:dyDescent="0.35">
      <c r="L14847" s="213"/>
    </row>
    <row r="14848" spans="12:12" x14ac:dyDescent="0.35">
      <c r="L14848" s="213"/>
    </row>
    <row r="14849" spans="12:12" x14ac:dyDescent="0.35">
      <c r="L14849" s="213"/>
    </row>
    <row r="14850" spans="12:12" x14ac:dyDescent="0.35">
      <c r="L14850" s="213"/>
    </row>
    <row r="14851" spans="12:12" x14ac:dyDescent="0.35">
      <c r="L14851" s="213"/>
    </row>
    <row r="14852" spans="12:12" x14ac:dyDescent="0.35">
      <c r="L14852" s="213"/>
    </row>
    <row r="14853" spans="12:12" x14ac:dyDescent="0.35">
      <c r="L14853" s="213"/>
    </row>
    <row r="14854" spans="12:12" x14ac:dyDescent="0.35">
      <c r="L14854" s="213"/>
    </row>
    <row r="14855" spans="12:12" x14ac:dyDescent="0.35">
      <c r="L14855" s="213"/>
    </row>
    <row r="14856" spans="12:12" x14ac:dyDescent="0.35">
      <c r="L14856" s="213"/>
    </row>
    <row r="14857" spans="12:12" x14ac:dyDescent="0.35">
      <c r="L14857" s="213"/>
    </row>
    <row r="14858" spans="12:12" x14ac:dyDescent="0.35">
      <c r="L14858" s="213"/>
    </row>
    <row r="14859" spans="12:12" x14ac:dyDescent="0.35">
      <c r="L14859" s="213"/>
    </row>
    <row r="14860" spans="12:12" x14ac:dyDescent="0.35">
      <c r="L14860" s="213"/>
    </row>
    <row r="14861" spans="12:12" x14ac:dyDescent="0.35">
      <c r="L14861" s="213"/>
    </row>
    <row r="14862" spans="12:12" x14ac:dyDescent="0.35">
      <c r="L14862" s="213"/>
    </row>
    <row r="14863" spans="12:12" x14ac:dyDescent="0.35">
      <c r="L14863" s="213"/>
    </row>
    <row r="14864" spans="12:12" x14ac:dyDescent="0.35">
      <c r="L14864" s="213"/>
    </row>
    <row r="14865" spans="12:12" x14ac:dyDescent="0.35">
      <c r="L14865" s="213"/>
    </row>
    <row r="14866" spans="12:12" x14ac:dyDescent="0.35">
      <c r="L14866" s="213"/>
    </row>
    <row r="14867" spans="12:12" x14ac:dyDescent="0.35">
      <c r="L14867" s="213"/>
    </row>
    <row r="14868" spans="12:12" x14ac:dyDescent="0.35">
      <c r="L14868" s="213"/>
    </row>
    <row r="14869" spans="12:12" x14ac:dyDescent="0.35">
      <c r="L14869" s="213"/>
    </row>
    <row r="14870" spans="12:12" x14ac:dyDescent="0.35">
      <c r="L14870" s="213"/>
    </row>
    <row r="14871" spans="12:12" x14ac:dyDescent="0.35">
      <c r="L14871" s="213"/>
    </row>
    <row r="14872" spans="12:12" x14ac:dyDescent="0.35">
      <c r="L14872" s="213"/>
    </row>
    <row r="14873" spans="12:12" x14ac:dyDescent="0.35">
      <c r="L14873" s="213"/>
    </row>
    <row r="14874" spans="12:12" x14ac:dyDescent="0.35">
      <c r="L14874" s="213"/>
    </row>
    <row r="14875" spans="12:12" x14ac:dyDescent="0.35">
      <c r="L14875" s="213"/>
    </row>
    <row r="14876" spans="12:12" x14ac:dyDescent="0.35">
      <c r="L14876" s="213"/>
    </row>
    <row r="14877" spans="12:12" x14ac:dyDescent="0.35">
      <c r="L14877" s="213"/>
    </row>
    <row r="14878" spans="12:12" x14ac:dyDescent="0.35">
      <c r="L14878" s="213"/>
    </row>
    <row r="14879" spans="12:12" x14ac:dyDescent="0.35">
      <c r="L14879" s="213"/>
    </row>
    <row r="14880" spans="12:12" x14ac:dyDescent="0.35">
      <c r="L14880" s="213"/>
    </row>
    <row r="14881" spans="12:12" x14ac:dyDescent="0.35">
      <c r="L14881" s="213"/>
    </row>
    <row r="14882" spans="12:12" x14ac:dyDescent="0.35">
      <c r="L14882" s="213"/>
    </row>
    <row r="14883" spans="12:12" x14ac:dyDescent="0.35">
      <c r="L14883" s="213"/>
    </row>
    <row r="14884" spans="12:12" x14ac:dyDescent="0.35">
      <c r="L14884" s="213"/>
    </row>
    <row r="14885" spans="12:12" x14ac:dyDescent="0.35">
      <c r="L14885" s="213"/>
    </row>
    <row r="14886" spans="12:12" x14ac:dyDescent="0.35">
      <c r="L14886" s="213"/>
    </row>
    <row r="14887" spans="12:12" x14ac:dyDescent="0.35">
      <c r="L14887" s="213"/>
    </row>
    <row r="14888" spans="12:12" x14ac:dyDescent="0.35">
      <c r="L14888" s="213"/>
    </row>
    <row r="14889" spans="12:12" x14ac:dyDescent="0.35">
      <c r="L14889" s="213"/>
    </row>
    <row r="14890" spans="12:12" x14ac:dyDescent="0.35">
      <c r="L14890" s="213"/>
    </row>
    <row r="14891" spans="12:12" x14ac:dyDescent="0.35">
      <c r="L14891" s="213"/>
    </row>
    <row r="14892" spans="12:12" x14ac:dyDescent="0.35">
      <c r="L14892" s="213"/>
    </row>
    <row r="14893" spans="12:12" x14ac:dyDescent="0.35">
      <c r="L14893" s="213"/>
    </row>
    <row r="14894" spans="12:12" x14ac:dyDescent="0.35">
      <c r="L14894" s="213"/>
    </row>
    <row r="14895" spans="12:12" x14ac:dyDescent="0.35">
      <c r="L14895" s="213"/>
    </row>
    <row r="14896" spans="12:12" x14ac:dyDescent="0.35">
      <c r="L14896" s="213"/>
    </row>
    <row r="14897" spans="12:12" x14ac:dyDescent="0.35">
      <c r="L14897" s="213"/>
    </row>
    <row r="14898" spans="12:12" x14ac:dyDescent="0.35">
      <c r="L14898" s="213"/>
    </row>
    <row r="14899" spans="12:12" x14ac:dyDescent="0.35">
      <c r="L14899" s="213"/>
    </row>
    <row r="14900" spans="12:12" x14ac:dyDescent="0.35">
      <c r="L14900" s="213"/>
    </row>
    <row r="14901" spans="12:12" x14ac:dyDescent="0.35">
      <c r="L14901" s="213"/>
    </row>
    <row r="14902" spans="12:12" x14ac:dyDescent="0.35">
      <c r="L14902" s="213"/>
    </row>
    <row r="14903" spans="12:12" x14ac:dyDescent="0.35">
      <c r="L14903" s="213"/>
    </row>
    <row r="14904" spans="12:12" x14ac:dyDescent="0.35">
      <c r="L14904" s="213"/>
    </row>
    <row r="14905" spans="12:12" x14ac:dyDescent="0.35">
      <c r="L14905" s="213"/>
    </row>
    <row r="14906" spans="12:12" x14ac:dyDescent="0.35">
      <c r="L14906" s="213"/>
    </row>
    <row r="14907" spans="12:12" x14ac:dyDescent="0.35">
      <c r="L14907" s="213"/>
    </row>
    <row r="14908" spans="12:12" x14ac:dyDescent="0.35">
      <c r="L14908" s="213"/>
    </row>
    <row r="14909" spans="12:12" x14ac:dyDescent="0.35">
      <c r="L14909" s="213"/>
    </row>
    <row r="14910" spans="12:12" x14ac:dyDescent="0.35">
      <c r="L14910" s="213"/>
    </row>
    <row r="14911" spans="12:12" x14ac:dyDescent="0.35">
      <c r="L14911" s="213"/>
    </row>
    <row r="14912" spans="12:12" x14ac:dyDescent="0.35">
      <c r="L14912" s="213"/>
    </row>
    <row r="14913" spans="12:12" x14ac:dyDescent="0.35">
      <c r="L14913" s="213"/>
    </row>
    <row r="14914" spans="12:12" x14ac:dyDescent="0.35">
      <c r="L14914" s="213"/>
    </row>
    <row r="14915" spans="12:12" x14ac:dyDescent="0.35">
      <c r="L14915" s="213"/>
    </row>
    <row r="14916" spans="12:12" x14ac:dyDescent="0.35">
      <c r="L14916" s="213"/>
    </row>
    <row r="14917" spans="12:12" x14ac:dyDescent="0.35">
      <c r="L14917" s="213"/>
    </row>
    <row r="14918" spans="12:12" x14ac:dyDescent="0.35">
      <c r="L14918" s="213"/>
    </row>
    <row r="14919" spans="12:12" x14ac:dyDescent="0.35">
      <c r="L14919" s="213"/>
    </row>
    <row r="14920" spans="12:12" x14ac:dyDescent="0.35">
      <c r="L14920" s="213"/>
    </row>
    <row r="14921" spans="12:12" x14ac:dyDescent="0.35">
      <c r="L14921" s="213"/>
    </row>
    <row r="14922" spans="12:12" x14ac:dyDescent="0.35">
      <c r="L14922" s="213"/>
    </row>
    <row r="14923" spans="12:12" x14ac:dyDescent="0.35">
      <c r="L14923" s="213"/>
    </row>
    <row r="14924" spans="12:12" x14ac:dyDescent="0.35">
      <c r="L14924" s="213"/>
    </row>
    <row r="14925" spans="12:12" x14ac:dyDescent="0.35">
      <c r="L14925" s="213"/>
    </row>
    <row r="14926" spans="12:12" x14ac:dyDescent="0.35">
      <c r="L14926" s="213"/>
    </row>
    <row r="14927" spans="12:12" x14ac:dyDescent="0.35">
      <c r="L14927" s="213"/>
    </row>
    <row r="14928" spans="12:12" x14ac:dyDescent="0.35">
      <c r="L14928" s="213"/>
    </row>
    <row r="14929" spans="12:12" x14ac:dyDescent="0.35">
      <c r="L14929" s="213"/>
    </row>
    <row r="14930" spans="12:12" x14ac:dyDescent="0.35">
      <c r="L14930" s="213"/>
    </row>
    <row r="14931" spans="12:12" x14ac:dyDescent="0.35">
      <c r="L14931" s="213"/>
    </row>
    <row r="14932" spans="12:12" x14ac:dyDescent="0.35">
      <c r="L14932" s="213"/>
    </row>
    <row r="14933" spans="12:12" x14ac:dyDescent="0.35">
      <c r="L14933" s="213"/>
    </row>
    <row r="14934" spans="12:12" x14ac:dyDescent="0.35">
      <c r="L14934" s="213"/>
    </row>
    <row r="14935" spans="12:12" x14ac:dyDescent="0.35">
      <c r="L14935" s="213"/>
    </row>
    <row r="14936" spans="12:12" x14ac:dyDescent="0.35">
      <c r="L14936" s="213"/>
    </row>
    <row r="14937" spans="12:12" x14ac:dyDescent="0.35">
      <c r="L14937" s="213"/>
    </row>
    <row r="14938" spans="12:12" x14ac:dyDescent="0.35">
      <c r="L14938" s="213"/>
    </row>
    <row r="14939" spans="12:12" x14ac:dyDescent="0.35">
      <c r="L14939" s="213"/>
    </row>
    <row r="14940" spans="12:12" x14ac:dyDescent="0.35">
      <c r="L14940" s="213"/>
    </row>
    <row r="14941" spans="12:12" x14ac:dyDescent="0.35">
      <c r="L14941" s="213"/>
    </row>
    <row r="14942" spans="12:12" x14ac:dyDescent="0.35">
      <c r="L14942" s="213"/>
    </row>
    <row r="14943" spans="12:12" x14ac:dyDescent="0.35">
      <c r="L14943" s="213"/>
    </row>
    <row r="14944" spans="12:12" x14ac:dyDescent="0.35">
      <c r="L14944" s="213"/>
    </row>
    <row r="14945" spans="12:12" x14ac:dyDescent="0.35">
      <c r="L14945" s="213"/>
    </row>
    <row r="14946" spans="12:12" x14ac:dyDescent="0.35">
      <c r="L14946" s="213"/>
    </row>
    <row r="14947" spans="12:12" x14ac:dyDescent="0.35">
      <c r="L14947" s="213"/>
    </row>
    <row r="14948" spans="12:12" x14ac:dyDescent="0.35">
      <c r="L14948" s="213"/>
    </row>
    <row r="14949" spans="12:12" x14ac:dyDescent="0.35">
      <c r="L14949" s="213"/>
    </row>
    <row r="14950" spans="12:12" x14ac:dyDescent="0.35">
      <c r="L14950" s="213"/>
    </row>
    <row r="14951" spans="12:12" x14ac:dyDescent="0.35">
      <c r="L14951" s="213"/>
    </row>
    <row r="14952" spans="12:12" x14ac:dyDescent="0.35">
      <c r="L14952" s="213"/>
    </row>
    <row r="14953" spans="12:12" x14ac:dyDescent="0.35">
      <c r="L14953" s="213"/>
    </row>
    <row r="14954" spans="12:12" x14ac:dyDescent="0.35">
      <c r="L14954" s="213"/>
    </row>
    <row r="14955" spans="12:12" x14ac:dyDescent="0.35">
      <c r="L14955" s="213"/>
    </row>
    <row r="14956" spans="12:12" x14ac:dyDescent="0.35">
      <c r="L14956" s="213"/>
    </row>
    <row r="14957" spans="12:12" x14ac:dyDescent="0.35">
      <c r="L14957" s="213"/>
    </row>
    <row r="14958" spans="12:12" x14ac:dyDescent="0.35">
      <c r="L14958" s="213"/>
    </row>
    <row r="14959" spans="12:12" x14ac:dyDescent="0.35">
      <c r="L14959" s="213"/>
    </row>
    <row r="14960" spans="12:12" x14ac:dyDescent="0.35">
      <c r="L14960" s="213"/>
    </row>
    <row r="14961" spans="12:12" x14ac:dyDescent="0.35">
      <c r="L14961" s="213"/>
    </row>
    <row r="14962" spans="12:12" x14ac:dyDescent="0.35">
      <c r="L14962" s="213"/>
    </row>
    <row r="14963" spans="12:12" x14ac:dyDescent="0.35">
      <c r="L14963" s="213"/>
    </row>
    <row r="14964" spans="12:12" x14ac:dyDescent="0.35">
      <c r="L14964" s="213"/>
    </row>
    <row r="14965" spans="12:12" x14ac:dyDescent="0.35">
      <c r="L14965" s="213"/>
    </row>
    <row r="14966" spans="12:12" x14ac:dyDescent="0.35">
      <c r="L14966" s="213"/>
    </row>
    <row r="14967" spans="12:12" x14ac:dyDescent="0.35">
      <c r="L14967" s="213"/>
    </row>
    <row r="14968" spans="12:12" x14ac:dyDescent="0.35">
      <c r="L14968" s="213"/>
    </row>
    <row r="14969" spans="12:12" x14ac:dyDescent="0.35">
      <c r="L14969" s="213"/>
    </row>
    <row r="14970" spans="12:12" x14ac:dyDescent="0.35">
      <c r="L14970" s="213"/>
    </row>
    <row r="14971" spans="12:12" x14ac:dyDescent="0.35">
      <c r="L14971" s="213"/>
    </row>
    <row r="14972" spans="12:12" x14ac:dyDescent="0.35">
      <c r="L14972" s="213"/>
    </row>
    <row r="14973" spans="12:12" x14ac:dyDescent="0.35">
      <c r="L14973" s="213"/>
    </row>
    <row r="14974" spans="12:12" x14ac:dyDescent="0.35">
      <c r="L14974" s="213"/>
    </row>
    <row r="14975" spans="12:12" x14ac:dyDescent="0.35">
      <c r="L14975" s="213"/>
    </row>
    <row r="14976" spans="12:12" x14ac:dyDescent="0.35">
      <c r="L14976" s="213"/>
    </row>
    <row r="14977" spans="12:12" x14ac:dyDescent="0.35">
      <c r="L14977" s="213"/>
    </row>
    <row r="14978" spans="12:12" x14ac:dyDescent="0.35">
      <c r="L14978" s="213"/>
    </row>
    <row r="14979" spans="12:12" x14ac:dyDescent="0.35">
      <c r="L14979" s="213"/>
    </row>
    <row r="14980" spans="12:12" x14ac:dyDescent="0.35">
      <c r="L14980" s="213"/>
    </row>
    <row r="14981" spans="12:12" x14ac:dyDescent="0.35">
      <c r="L14981" s="213"/>
    </row>
    <row r="14982" spans="12:12" x14ac:dyDescent="0.35">
      <c r="L14982" s="213"/>
    </row>
    <row r="14983" spans="12:12" x14ac:dyDescent="0.35">
      <c r="L14983" s="213"/>
    </row>
    <row r="14984" spans="12:12" x14ac:dyDescent="0.35">
      <c r="L14984" s="213"/>
    </row>
    <row r="14985" spans="12:12" x14ac:dyDescent="0.35">
      <c r="L14985" s="213"/>
    </row>
    <row r="14986" spans="12:12" x14ac:dyDescent="0.35">
      <c r="L14986" s="213"/>
    </row>
    <row r="14987" spans="12:12" x14ac:dyDescent="0.35">
      <c r="L14987" s="213"/>
    </row>
    <row r="14988" spans="12:12" x14ac:dyDescent="0.35">
      <c r="L14988" s="213"/>
    </row>
    <row r="14989" spans="12:12" x14ac:dyDescent="0.35">
      <c r="L14989" s="213"/>
    </row>
    <row r="14990" spans="12:12" x14ac:dyDescent="0.35">
      <c r="L14990" s="213"/>
    </row>
    <row r="14991" spans="12:12" x14ac:dyDescent="0.35">
      <c r="L14991" s="213"/>
    </row>
    <row r="14992" spans="12:12" x14ac:dyDescent="0.35">
      <c r="L14992" s="213"/>
    </row>
    <row r="14993" spans="12:12" x14ac:dyDescent="0.35">
      <c r="L14993" s="213"/>
    </row>
    <row r="14994" spans="12:12" x14ac:dyDescent="0.35">
      <c r="L14994" s="213"/>
    </row>
    <row r="14995" spans="12:12" x14ac:dyDescent="0.35">
      <c r="L14995" s="213"/>
    </row>
    <row r="14996" spans="12:12" x14ac:dyDescent="0.35">
      <c r="L14996" s="213"/>
    </row>
    <row r="14997" spans="12:12" x14ac:dyDescent="0.35">
      <c r="L14997" s="213"/>
    </row>
    <row r="14998" spans="12:12" x14ac:dyDescent="0.35">
      <c r="L14998" s="213"/>
    </row>
    <row r="14999" spans="12:12" x14ac:dyDescent="0.35">
      <c r="L14999" s="213"/>
    </row>
    <row r="15000" spans="12:12" x14ac:dyDescent="0.35">
      <c r="L15000" s="213"/>
    </row>
    <row r="15001" spans="12:12" x14ac:dyDescent="0.35">
      <c r="L15001" s="213"/>
    </row>
    <row r="15002" spans="12:12" x14ac:dyDescent="0.35">
      <c r="L15002" s="213"/>
    </row>
    <row r="15003" spans="12:12" x14ac:dyDescent="0.35">
      <c r="L15003" s="213"/>
    </row>
    <row r="15004" spans="12:12" x14ac:dyDescent="0.35">
      <c r="L15004" s="213"/>
    </row>
    <row r="15005" spans="12:12" x14ac:dyDescent="0.35">
      <c r="L15005" s="213"/>
    </row>
    <row r="15006" spans="12:12" x14ac:dyDescent="0.35">
      <c r="L15006" s="213"/>
    </row>
    <row r="15007" spans="12:12" x14ac:dyDescent="0.35">
      <c r="L15007" s="213"/>
    </row>
    <row r="15008" spans="12:12" x14ac:dyDescent="0.35">
      <c r="L15008" s="213"/>
    </row>
    <row r="15009" spans="12:12" x14ac:dyDescent="0.35">
      <c r="L15009" s="213"/>
    </row>
    <row r="15010" spans="12:12" x14ac:dyDescent="0.35">
      <c r="L15010" s="213"/>
    </row>
    <row r="15011" spans="12:12" x14ac:dyDescent="0.35">
      <c r="L15011" s="213"/>
    </row>
    <row r="15012" spans="12:12" x14ac:dyDescent="0.35">
      <c r="L15012" s="213"/>
    </row>
    <row r="15013" spans="12:12" x14ac:dyDescent="0.35">
      <c r="L15013" s="213"/>
    </row>
    <row r="15014" spans="12:12" x14ac:dyDescent="0.35">
      <c r="L15014" s="213"/>
    </row>
    <row r="15015" spans="12:12" x14ac:dyDescent="0.35">
      <c r="L15015" s="213"/>
    </row>
    <row r="15016" spans="12:12" x14ac:dyDescent="0.35">
      <c r="L15016" s="213"/>
    </row>
    <row r="15017" spans="12:12" x14ac:dyDescent="0.35">
      <c r="L15017" s="213"/>
    </row>
    <row r="15018" spans="12:12" x14ac:dyDescent="0.35">
      <c r="L15018" s="213"/>
    </row>
    <row r="15019" spans="12:12" x14ac:dyDescent="0.35">
      <c r="L15019" s="213"/>
    </row>
    <row r="15020" spans="12:12" x14ac:dyDescent="0.35">
      <c r="L15020" s="213"/>
    </row>
    <row r="15021" spans="12:12" x14ac:dyDescent="0.35">
      <c r="L15021" s="213"/>
    </row>
    <row r="15022" spans="12:12" x14ac:dyDescent="0.35">
      <c r="L15022" s="213"/>
    </row>
    <row r="15023" spans="12:12" x14ac:dyDescent="0.35">
      <c r="L15023" s="213"/>
    </row>
    <row r="15024" spans="12:12" x14ac:dyDescent="0.35">
      <c r="L15024" s="213"/>
    </row>
    <row r="15025" spans="12:12" x14ac:dyDescent="0.35">
      <c r="L15025" s="213"/>
    </row>
    <row r="15026" spans="12:12" x14ac:dyDescent="0.35">
      <c r="L15026" s="213"/>
    </row>
    <row r="15027" spans="12:12" x14ac:dyDescent="0.35">
      <c r="L15027" s="213"/>
    </row>
    <row r="15028" spans="12:12" x14ac:dyDescent="0.35">
      <c r="L15028" s="213"/>
    </row>
    <row r="15029" spans="12:12" x14ac:dyDescent="0.35">
      <c r="L15029" s="213"/>
    </row>
    <row r="15030" spans="12:12" x14ac:dyDescent="0.35">
      <c r="L15030" s="213"/>
    </row>
    <row r="15031" spans="12:12" x14ac:dyDescent="0.35">
      <c r="L15031" s="213"/>
    </row>
    <row r="15032" spans="12:12" x14ac:dyDescent="0.35">
      <c r="L15032" s="213"/>
    </row>
    <row r="15033" spans="12:12" x14ac:dyDescent="0.35">
      <c r="L15033" s="213"/>
    </row>
    <row r="15034" spans="12:12" x14ac:dyDescent="0.35">
      <c r="L15034" s="213"/>
    </row>
    <row r="15035" spans="12:12" x14ac:dyDescent="0.35">
      <c r="L15035" s="213"/>
    </row>
    <row r="15036" spans="12:12" x14ac:dyDescent="0.35">
      <c r="L15036" s="213"/>
    </row>
    <row r="15037" spans="12:12" x14ac:dyDescent="0.35">
      <c r="L15037" s="213"/>
    </row>
    <row r="15038" spans="12:12" x14ac:dyDescent="0.35">
      <c r="L15038" s="213"/>
    </row>
    <row r="15039" spans="12:12" x14ac:dyDescent="0.35">
      <c r="L15039" s="213"/>
    </row>
    <row r="15040" spans="12:12" x14ac:dyDescent="0.35">
      <c r="L15040" s="213"/>
    </row>
    <row r="15041" spans="12:12" x14ac:dyDescent="0.35">
      <c r="L15041" s="213"/>
    </row>
    <row r="15042" spans="12:12" x14ac:dyDescent="0.35">
      <c r="L15042" s="213"/>
    </row>
    <row r="15043" spans="12:12" x14ac:dyDescent="0.35">
      <c r="L15043" s="213"/>
    </row>
    <row r="15044" spans="12:12" x14ac:dyDescent="0.35">
      <c r="L15044" s="213"/>
    </row>
    <row r="15045" spans="12:12" x14ac:dyDescent="0.35">
      <c r="L15045" s="213"/>
    </row>
    <row r="15046" spans="12:12" x14ac:dyDescent="0.35">
      <c r="L15046" s="213"/>
    </row>
    <row r="15047" spans="12:12" x14ac:dyDescent="0.35">
      <c r="L15047" s="213"/>
    </row>
    <row r="15048" spans="12:12" x14ac:dyDescent="0.35">
      <c r="L15048" s="213"/>
    </row>
    <row r="15049" spans="12:12" x14ac:dyDescent="0.35">
      <c r="L15049" s="213"/>
    </row>
    <row r="15050" spans="12:12" x14ac:dyDescent="0.35">
      <c r="L15050" s="213"/>
    </row>
    <row r="15051" spans="12:12" x14ac:dyDescent="0.35">
      <c r="L15051" s="213"/>
    </row>
    <row r="15052" spans="12:12" x14ac:dyDescent="0.35">
      <c r="L15052" s="213"/>
    </row>
    <row r="15053" spans="12:12" x14ac:dyDescent="0.35">
      <c r="L15053" s="213"/>
    </row>
    <row r="15054" spans="12:12" x14ac:dyDescent="0.35">
      <c r="L15054" s="213"/>
    </row>
    <row r="15055" spans="12:12" x14ac:dyDescent="0.35">
      <c r="L15055" s="213"/>
    </row>
    <row r="15056" spans="12:12" x14ac:dyDescent="0.35">
      <c r="L15056" s="213"/>
    </row>
    <row r="15057" spans="12:12" x14ac:dyDescent="0.35">
      <c r="L15057" s="213"/>
    </row>
    <row r="15058" spans="12:12" x14ac:dyDescent="0.35">
      <c r="L15058" s="213"/>
    </row>
    <row r="15059" spans="12:12" x14ac:dyDescent="0.35">
      <c r="L15059" s="213"/>
    </row>
    <row r="15060" spans="12:12" x14ac:dyDescent="0.35">
      <c r="L15060" s="213"/>
    </row>
    <row r="15061" spans="12:12" x14ac:dyDescent="0.35">
      <c r="L15061" s="213"/>
    </row>
    <row r="15062" spans="12:12" x14ac:dyDescent="0.35">
      <c r="L15062" s="213"/>
    </row>
    <row r="15063" spans="12:12" x14ac:dyDescent="0.35">
      <c r="L15063" s="213"/>
    </row>
    <row r="15064" spans="12:12" x14ac:dyDescent="0.35">
      <c r="L15064" s="213"/>
    </row>
    <row r="15065" spans="12:12" x14ac:dyDescent="0.35">
      <c r="L15065" s="213"/>
    </row>
    <row r="15066" spans="12:12" x14ac:dyDescent="0.35">
      <c r="L15066" s="213"/>
    </row>
    <row r="15067" spans="12:12" x14ac:dyDescent="0.35">
      <c r="L15067" s="213"/>
    </row>
    <row r="15068" spans="12:12" x14ac:dyDescent="0.35">
      <c r="L15068" s="213"/>
    </row>
    <row r="15069" spans="12:12" x14ac:dyDescent="0.35">
      <c r="L15069" s="213"/>
    </row>
    <row r="15070" spans="12:12" x14ac:dyDescent="0.35">
      <c r="L15070" s="213"/>
    </row>
    <row r="15071" spans="12:12" x14ac:dyDescent="0.35">
      <c r="L15071" s="213"/>
    </row>
    <row r="15072" spans="12:12" x14ac:dyDescent="0.35">
      <c r="L15072" s="213"/>
    </row>
    <row r="15073" spans="12:12" x14ac:dyDescent="0.35">
      <c r="L15073" s="213"/>
    </row>
    <row r="15074" spans="12:12" x14ac:dyDescent="0.35">
      <c r="L15074" s="213"/>
    </row>
    <row r="15075" spans="12:12" x14ac:dyDescent="0.35">
      <c r="L15075" s="213"/>
    </row>
    <row r="15076" spans="12:12" x14ac:dyDescent="0.35">
      <c r="L15076" s="213"/>
    </row>
    <row r="15077" spans="12:12" x14ac:dyDescent="0.35">
      <c r="L15077" s="213"/>
    </row>
    <row r="15078" spans="12:12" x14ac:dyDescent="0.35">
      <c r="L15078" s="213"/>
    </row>
    <row r="15079" spans="12:12" x14ac:dyDescent="0.35">
      <c r="L15079" s="213"/>
    </row>
    <row r="15080" spans="12:12" x14ac:dyDescent="0.35">
      <c r="L15080" s="213"/>
    </row>
    <row r="15081" spans="12:12" x14ac:dyDescent="0.35">
      <c r="L15081" s="213"/>
    </row>
    <row r="15082" spans="12:12" x14ac:dyDescent="0.35">
      <c r="L15082" s="213"/>
    </row>
    <row r="15083" spans="12:12" x14ac:dyDescent="0.35">
      <c r="L15083" s="213"/>
    </row>
    <row r="15084" spans="12:12" x14ac:dyDescent="0.35">
      <c r="L15084" s="213"/>
    </row>
    <row r="15085" spans="12:12" x14ac:dyDescent="0.35">
      <c r="L15085" s="213"/>
    </row>
    <row r="15086" spans="12:12" x14ac:dyDescent="0.35">
      <c r="L15086" s="213"/>
    </row>
    <row r="15087" spans="12:12" x14ac:dyDescent="0.35">
      <c r="L15087" s="213"/>
    </row>
    <row r="15088" spans="12:12" x14ac:dyDescent="0.35">
      <c r="L15088" s="213"/>
    </row>
    <row r="15089" spans="12:12" x14ac:dyDescent="0.35">
      <c r="L15089" s="213"/>
    </row>
    <row r="15090" spans="12:12" x14ac:dyDescent="0.35">
      <c r="L15090" s="213"/>
    </row>
    <row r="15091" spans="12:12" x14ac:dyDescent="0.35">
      <c r="L15091" s="213"/>
    </row>
    <row r="15092" spans="12:12" x14ac:dyDescent="0.35">
      <c r="L15092" s="213"/>
    </row>
    <row r="15093" spans="12:12" x14ac:dyDescent="0.35">
      <c r="L15093" s="213"/>
    </row>
    <row r="15094" spans="12:12" x14ac:dyDescent="0.35">
      <c r="L15094" s="213"/>
    </row>
    <row r="15095" spans="12:12" x14ac:dyDescent="0.35">
      <c r="L15095" s="213"/>
    </row>
    <row r="15096" spans="12:12" x14ac:dyDescent="0.35">
      <c r="L15096" s="213"/>
    </row>
    <row r="15097" spans="12:12" x14ac:dyDescent="0.35">
      <c r="L15097" s="213"/>
    </row>
    <row r="15098" spans="12:12" x14ac:dyDescent="0.35">
      <c r="L15098" s="213"/>
    </row>
    <row r="15099" spans="12:12" x14ac:dyDescent="0.35">
      <c r="L15099" s="213"/>
    </row>
    <row r="15100" spans="12:12" x14ac:dyDescent="0.35">
      <c r="L15100" s="213"/>
    </row>
    <row r="15101" spans="12:12" x14ac:dyDescent="0.35">
      <c r="L15101" s="213"/>
    </row>
    <row r="15102" spans="12:12" x14ac:dyDescent="0.35">
      <c r="L15102" s="213"/>
    </row>
    <row r="15103" spans="12:12" x14ac:dyDescent="0.35">
      <c r="L15103" s="213"/>
    </row>
    <row r="15104" spans="12:12" x14ac:dyDescent="0.35">
      <c r="L15104" s="213"/>
    </row>
    <row r="15105" spans="12:12" x14ac:dyDescent="0.35">
      <c r="L15105" s="213"/>
    </row>
    <row r="15106" spans="12:12" x14ac:dyDescent="0.35">
      <c r="L15106" s="213"/>
    </row>
    <row r="15107" spans="12:12" x14ac:dyDescent="0.35">
      <c r="L15107" s="213"/>
    </row>
    <row r="15108" spans="12:12" x14ac:dyDescent="0.35">
      <c r="L15108" s="213"/>
    </row>
    <row r="15109" spans="12:12" x14ac:dyDescent="0.35">
      <c r="L15109" s="213"/>
    </row>
    <row r="15110" spans="12:12" x14ac:dyDescent="0.35">
      <c r="L15110" s="213"/>
    </row>
    <row r="15111" spans="12:12" x14ac:dyDescent="0.35">
      <c r="L15111" s="213"/>
    </row>
    <row r="15112" spans="12:12" x14ac:dyDescent="0.35">
      <c r="L15112" s="213"/>
    </row>
    <row r="15113" spans="12:12" x14ac:dyDescent="0.35">
      <c r="L15113" s="213"/>
    </row>
    <row r="15114" spans="12:12" x14ac:dyDescent="0.35">
      <c r="L15114" s="213"/>
    </row>
    <row r="15115" spans="12:12" x14ac:dyDescent="0.35">
      <c r="L15115" s="213"/>
    </row>
    <row r="15116" spans="12:12" x14ac:dyDescent="0.35">
      <c r="L15116" s="213"/>
    </row>
    <row r="15117" spans="12:12" x14ac:dyDescent="0.35">
      <c r="L15117" s="213"/>
    </row>
    <row r="15118" spans="12:12" x14ac:dyDescent="0.35">
      <c r="L15118" s="213"/>
    </row>
    <row r="15119" spans="12:12" x14ac:dyDescent="0.35">
      <c r="L15119" s="213"/>
    </row>
    <row r="15120" spans="12:12" x14ac:dyDescent="0.35">
      <c r="L15120" s="213"/>
    </row>
    <row r="15121" spans="12:12" x14ac:dyDescent="0.35">
      <c r="L15121" s="213"/>
    </row>
    <row r="15122" spans="12:12" x14ac:dyDescent="0.35">
      <c r="L15122" s="213"/>
    </row>
    <row r="15123" spans="12:12" x14ac:dyDescent="0.35">
      <c r="L15123" s="213"/>
    </row>
    <row r="15124" spans="12:12" x14ac:dyDescent="0.35">
      <c r="L15124" s="213"/>
    </row>
    <row r="15125" spans="12:12" x14ac:dyDescent="0.35">
      <c r="L15125" s="213"/>
    </row>
    <row r="15126" spans="12:12" x14ac:dyDescent="0.35">
      <c r="L15126" s="213"/>
    </row>
    <row r="15127" spans="12:12" x14ac:dyDescent="0.35">
      <c r="L15127" s="213"/>
    </row>
    <row r="15128" spans="12:12" x14ac:dyDescent="0.35">
      <c r="L15128" s="213"/>
    </row>
    <row r="15129" spans="12:12" x14ac:dyDescent="0.35">
      <c r="L15129" s="213"/>
    </row>
    <row r="15130" spans="12:12" x14ac:dyDescent="0.35">
      <c r="L15130" s="213"/>
    </row>
    <row r="15131" spans="12:12" x14ac:dyDescent="0.35">
      <c r="L15131" s="213"/>
    </row>
    <row r="15132" spans="12:12" x14ac:dyDescent="0.35">
      <c r="L15132" s="213"/>
    </row>
    <row r="15133" spans="12:12" x14ac:dyDescent="0.35">
      <c r="L15133" s="213"/>
    </row>
    <row r="15134" spans="12:12" x14ac:dyDescent="0.35">
      <c r="L15134" s="213"/>
    </row>
    <row r="15135" spans="12:12" x14ac:dyDescent="0.35">
      <c r="L15135" s="213"/>
    </row>
    <row r="15136" spans="12:12" x14ac:dyDescent="0.35">
      <c r="L15136" s="213"/>
    </row>
    <row r="15137" spans="12:12" x14ac:dyDescent="0.35">
      <c r="L15137" s="213"/>
    </row>
    <row r="15138" spans="12:12" x14ac:dyDescent="0.35">
      <c r="L15138" s="213"/>
    </row>
    <row r="15139" spans="12:12" x14ac:dyDescent="0.35">
      <c r="L15139" s="213"/>
    </row>
    <row r="15140" spans="12:12" x14ac:dyDescent="0.35">
      <c r="L15140" s="213"/>
    </row>
    <row r="15141" spans="12:12" x14ac:dyDescent="0.35">
      <c r="L15141" s="213"/>
    </row>
    <row r="15142" spans="12:12" x14ac:dyDescent="0.35">
      <c r="L15142" s="213"/>
    </row>
    <row r="15143" spans="12:12" x14ac:dyDescent="0.35">
      <c r="L15143" s="213"/>
    </row>
    <row r="15144" spans="12:12" x14ac:dyDescent="0.35">
      <c r="L15144" s="213"/>
    </row>
    <row r="15145" spans="12:12" x14ac:dyDescent="0.35">
      <c r="L15145" s="213"/>
    </row>
    <row r="15146" spans="12:12" x14ac:dyDescent="0.35">
      <c r="L15146" s="213"/>
    </row>
    <row r="15147" spans="12:12" x14ac:dyDescent="0.35">
      <c r="L15147" s="213"/>
    </row>
    <row r="15148" spans="12:12" x14ac:dyDescent="0.35">
      <c r="L15148" s="213"/>
    </row>
    <row r="15149" spans="12:12" x14ac:dyDescent="0.35">
      <c r="L15149" s="213"/>
    </row>
    <row r="15150" spans="12:12" x14ac:dyDescent="0.35">
      <c r="L15150" s="213"/>
    </row>
    <row r="15151" spans="12:12" x14ac:dyDescent="0.35">
      <c r="L15151" s="213"/>
    </row>
    <row r="15152" spans="12:12" x14ac:dyDescent="0.35">
      <c r="L15152" s="213"/>
    </row>
    <row r="15153" spans="12:12" x14ac:dyDescent="0.35">
      <c r="L15153" s="213"/>
    </row>
    <row r="15154" spans="12:12" x14ac:dyDescent="0.35">
      <c r="L15154" s="213"/>
    </row>
    <row r="15155" spans="12:12" x14ac:dyDescent="0.35">
      <c r="L15155" s="213"/>
    </row>
    <row r="15156" spans="12:12" x14ac:dyDescent="0.35">
      <c r="L15156" s="213"/>
    </row>
    <row r="15157" spans="12:12" x14ac:dyDescent="0.35">
      <c r="L15157" s="213"/>
    </row>
    <row r="15158" spans="12:12" x14ac:dyDescent="0.35">
      <c r="L15158" s="213"/>
    </row>
    <row r="15159" spans="12:12" x14ac:dyDescent="0.35">
      <c r="L15159" s="213"/>
    </row>
    <row r="15160" spans="12:12" x14ac:dyDescent="0.35">
      <c r="L15160" s="213"/>
    </row>
    <row r="15161" spans="12:12" x14ac:dyDescent="0.35">
      <c r="L15161" s="213"/>
    </row>
    <row r="15162" spans="12:12" x14ac:dyDescent="0.35">
      <c r="L15162" s="213"/>
    </row>
    <row r="15163" spans="12:12" x14ac:dyDescent="0.35">
      <c r="L15163" s="213"/>
    </row>
    <row r="15164" spans="12:12" x14ac:dyDescent="0.35">
      <c r="L15164" s="213"/>
    </row>
    <row r="15165" spans="12:12" x14ac:dyDescent="0.35">
      <c r="L15165" s="213"/>
    </row>
    <row r="15166" spans="12:12" x14ac:dyDescent="0.35">
      <c r="L15166" s="213"/>
    </row>
    <row r="15167" spans="12:12" x14ac:dyDescent="0.35">
      <c r="L15167" s="213"/>
    </row>
    <row r="15168" spans="12:12" x14ac:dyDescent="0.35">
      <c r="L15168" s="213"/>
    </row>
    <row r="15169" spans="12:12" x14ac:dyDescent="0.35">
      <c r="L15169" s="213"/>
    </row>
    <row r="15170" spans="12:12" x14ac:dyDescent="0.35">
      <c r="L15170" s="213"/>
    </row>
    <row r="15171" spans="12:12" x14ac:dyDescent="0.35">
      <c r="L15171" s="213"/>
    </row>
    <row r="15172" spans="12:12" x14ac:dyDescent="0.35">
      <c r="L15172" s="213"/>
    </row>
    <row r="15173" spans="12:12" x14ac:dyDescent="0.35">
      <c r="L15173" s="213"/>
    </row>
    <row r="15174" spans="12:12" x14ac:dyDescent="0.35">
      <c r="L15174" s="213"/>
    </row>
    <row r="15175" spans="12:12" x14ac:dyDescent="0.35">
      <c r="L15175" s="213"/>
    </row>
    <row r="15176" spans="12:12" x14ac:dyDescent="0.35">
      <c r="L15176" s="213"/>
    </row>
    <row r="15177" spans="12:12" x14ac:dyDescent="0.35">
      <c r="L15177" s="213"/>
    </row>
    <row r="15178" spans="12:12" x14ac:dyDescent="0.35">
      <c r="L15178" s="213"/>
    </row>
    <row r="15179" spans="12:12" x14ac:dyDescent="0.35">
      <c r="L15179" s="213"/>
    </row>
    <row r="15180" spans="12:12" x14ac:dyDescent="0.35">
      <c r="L15180" s="213"/>
    </row>
    <row r="15181" spans="12:12" x14ac:dyDescent="0.35">
      <c r="L15181" s="213"/>
    </row>
    <row r="15182" spans="12:12" x14ac:dyDescent="0.35">
      <c r="L15182" s="213"/>
    </row>
    <row r="15183" spans="12:12" x14ac:dyDescent="0.35">
      <c r="L15183" s="213"/>
    </row>
    <row r="15184" spans="12:12" x14ac:dyDescent="0.35">
      <c r="L15184" s="213"/>
    </row>
    <row r="15185" spans="12:12" x14ac:dyDescent="0.35">
      <c r="L15185" s="213"/>
    </row>
    <row r="15186" spans="12:12" x14ac:dyDescent="0.35">
      <c r="L15186" s="213"/>
    </row>
    <row r="15187" spans="12:12" x14ac:dyDescent="0.35">
      <c r="L15187" s="213"/>
    </row>
    <row r="15188" spans="12:12" x14ac:dyDescent="0.35">
      <c r="L15188" s="213"/>
    </row>
    <row r="15189" spans="12:12" x14ac:dyDescent="0.35">
      <c r="L15189" s="213"/>
    </row>
    <row r="15190" spans="12:12" x14ac:dyDescent="0.35">
      <c r="L15190" s="213"/>
    </row>
    <row r="15191" spans="12:12" x14ac:dyDescent="0.35">
      <c r="L15191" s="213"/>
    </row>
    <row r="15192" spans="12:12" x14ac:dyDescent="0.35">
      <c r="L15192" s="213"/>
    </row>
    <row r="15193" spans="12:12" x14ac:dyDescent="0.35">
      <c r="L15193" s="213"/>
    </row>
    <row r="15194" spans="12:12" x14ac:dyDescent="0.35">
      <c r="L15194" s="213"/>
    </row>
    <row r="15195" spans="12:12" x14ac:dyDescent="0.35">
      <c r="L15195" s="213"/>
    </row>
    <row r="15196" spans="12:12" x14ac:dyDescent="0.35">
      <c r="L15196" s="213"/>
    </row>
    <row r="15197" spans="12:12" x14ac:dyDescent="0.35">
      <c r="L15197" s="213"/>
    </row>
    <row r="15198" spans="12:12" x14ac:dyDescent="0.35">
      <c r="L15198" s="213"/>
    </row>
    <row r="15199" spans="12:12" x14ac:dyDescent="0.35">
      <c r="L15199" s="213"/>
    </row>
    <row r="15200" spans="12:12" x14ac:dyDescent="0.35">
      <c r="L15200" s="213"/>
    </row>
    <row r="15201" spans="12:12" x14ac:dyDescent="0.35">
      <c r="L15201" s="213"/>
    </row>
    <row r="15202" spans="12:12" x14ac:dyDescent="0.35">
      <c r="L15202" s="213"/>
    </row>
    <row r="15203" spans="12:12" x14ac:dyDescent="0.35">
      <c r="L15203" s="213"/>
    </row>
    <row r="15204" spans="12:12" x14ac:dyDescent="0.35">
      <c r="L15204" s="213"/>
    </row>
    <row r="15205" spans="12:12" x14ac:dyDescent="0.35">
      <c r="L15205" s="213"/>
    </row>
    <row r="15206" spans="12:12" x14ac:dyDescent="0.35">
      <c r="L15206" s="213"/>
    </row>
    <row r="15207" spans="12:12" x14ac:dyDescent="0.35">
      <c r="L15207" s="213"/>
    </row>
    <row r="15208" spans="12:12" x14ac:dyDescent="0.35">
      <c r="L15208" s="213"/>
    </row>
    <row r="15209" spans="12:12" x14ac:dyDescent="0.35">
      <c r="L15209" s="213"/>
    </row>
    <row r="15210" spans="12:12" x14ac:dyDescent="0.35">
      <c r="L15210" s="213"/>
    </row>
    <row r="15211" spans="12:12" x14ac:dyDescent="0.35">
      <c r="L15211" s="213"/>
    </row>
    <row r="15212" spans="12:12" x14ac:dyDescent="0.35">
      <c r="L15212" s="213"/>
    </row>
    <row r="15213" spans="12:12" x14ac:dyDescent="0.35">
      <c r="L15213" s="213"/>
    </row>
    <row r="15214" spans="12:12" x14ac:dyDescent="0.35">
      <c r="L15214" s="213"/>
    </row>
    <row r="15215" spans="12:12" x14ac:dyDescent="0.35">
      <c r="L15215" s="213"/>
    </row>
    <row r="15216" spans="12:12" x14ac:dyDescent="0.35">
      <c r="L15216" s="213"/>
    </row>
    <row r="15217" spans="12:12" x14ac:dyDescent="0.35">
      <c r="L15217" s="213"/>
    </row>
    <row r="15218" spans="12:12" x14ac:dyDescent="0.35">
      <c r="L15218" s="213"/>
    </row>
    <row r="15219" spans="12:12" x14ac:dyDescent="0.35">
      <c r="L15219" s="213"/>
    </row>
    <row r="15220" spans="12:12" x14ac:dyDescent="0.35">
      <c r="L15220" s="213"/>
    </row>
    <row r="15221" spans="12:12" x14ac:dyDescent="0.35">
      <c r="L15221" s="213"/>
    </row>
    <row r="15222" spans="12:12" x14ac:dyDescent="0.35">
      <c r="L15222" s="213"/>
    </row>
    <row r="15223" spans="12:12" x14ac:dyDescent="0.35">
      <c r="L15223" s="213"/>
    </row>
    <row r="15224" spans="12:12" x14ac:dyDescent="0.35">
      <c r="L15224" s="213"/>
    </row>
    <row r="15225" spans="12:12" x14ac:dyDescent="0.35">
      <c r="L15225" s="213"/>
    </row>
    <row r="15226" spans="12:12" x14ac:dyDescent="0.35">
      <c r="L15226" s="213"/>
    </row>
    <row r="15227" spans="12:12" x14ac:dyDescent="0.35">
      <c r="L15227" s="213"/>
    </row>
    <row r="15228" spans="12:12" x14ac:dyDescent="0.35">
      <c r="L15228" s="213"/>
    </row>
    <row r="15229" spans="12:12" x14ac:dyDescent="0.35">
      <c r="L15229" s="213"/>
    </row>
    <row r="15230" spans="12:12" x14ac:dyDescent="0.35">
      <c r="L15230" s="213"/>
    </row>
    <row r="15231" spans="12:12" x14ac:dyDescent="0.35">
      <c r="L15231" s="213"/>
    </row>
    <row r="15232" spans="12:12" x14ac:dyDescent="0.35">
      <c r="L15232" s="213"/>
    </row>
    <row r="15233" spans="12:12" x14ac:dyDescent="0.35">
      <c r="L15233" s="213"/>
    </row>
    <row r="15234" spans="12:12" x14ac:dyDescent="0.35">
      <c r="L15234" s="213"/>
    </row>
    <row r="15235" spans="12:12" x14ac:dyDescent="0.35">
      <c r="L15235" s="213"/>
    </row>
    <row r="15236" spans="12:12" x14ac:dyDescent="0.35">
      <c r="L15236" s="213"/>
    </row>
    <row r="15237" spans="12:12" x14ac:dyDescent="0.35">
      <c r="L15237" s="213"/>
    </row>
    <row r="15238" spans="12:12" x14ac:dyDescent="0.35">
      <c r="L15238" s="213"/>
    </row>
    <row r="15239" spans="12:12" x14ac:dyDescent="0.35">
      <c r="L15239" s="213"/>
    </row>
    <row r="15240" spans="12:12" x14ac:dyDescent="0.35">
      <c r="L15240" s="213"/>
    </row>
    <row r="15241" spans="12:12" x14ac:dyDescent="0.35">
      <c r="L15241" s="213"/>
    </row>
    <row r="15242" spans="12:12" x14ac:dyDescent="0.35">
      <c r="L15242" s="213"/>
    </row>
    <row r="15243" spans="12:12" x14ac:dyDescent="0.35">
      <c r="L15243" s="213"/>
    </row>
    <row r="15244" spans="12:12" x14ac:dyDescent="0.35">
      <c r="L15244" s="213"/>
    </row>
    <row r="15245" spans="12:12" x14ac:dyDescent="0.35">
      <c r="L15245" s="213"/>
    </row>
    <row r="15246" spans="12:12" x14ac:dyDescent="0.35">
      <c r="L15246" s="213"/>
    </row>
    <row r="15247" spans="12:12" x14ac:dyDescent="0.35">
      <c r="L15247" s="213"/>
    </row>
    <row r="15248" spans="12:12" x14ac:dyDescent="0.35">
      <c r="L15248" s="213"/>
    </row>
    <row r="15249" spans="12:12" x14ac:dyDescent="0.35">
      <c r="L15249" s="213"/>
    </row>
    <row r="15250" spans="12:12" x14ac:dyDescent="0.35">
      <c r="L15250" s="213"/>
    </row>
    <row r="15251" spans="12:12" x14ac:dyDescent="0.35">
      <c r="L15251" s="213"/>
    </row>
    <row r="15252" spans="12:12" x14ac:dyDescent="0.35">
      <c r="L15252" s="213"/>
    </row>
    <row r="15253" spans="12:12" x14ac:dyDescent="0.35">
      <c r="L15253" s="213"/>
    </row>
    <row r="15254" spans="12:12" x14ac:dyDescent="0.35">
      <c r="L15254" s="213"/>
    </row>
    <row r="15255" spans="12:12" x14ac:dyDescent="0.35">
      <c r="L15255" s="213"/>
    </row>
    <row r="15256" spans="12:12" x14ac:dyDescent="0.35">
      <c r="L15256" s="213"/>
    </row>
    <row r="15257" spans="12:12" x14ac:dyDescent="0.35">
      <c r="L15257" s="213"/>
    </row>
    <row r="15258" spans="12:12" x14ac:dyDescent="0.35">
      <c r="L15258" s="213"/>
    </row>
    <row r="15259" spans="12:12" x14ac:dyDescent="0.35">
      <c r="L15259" s="213"/>
    </row>
    <row r="15260" spans="12:12" x14ac:dyDescent="0.35">
      <c r="L15260" s="213"/>
    </row>
    <row r="15261" spans="12:12" x14ac:dyDescent="0.35">
      <c r="L15261" s="213"/>
    </row>
    <row r="15262" spans="12:12" x14ac:dyDescent="0.35">
      <c r="L15262" s="213"/>
    </row>
    <row r="15263" spans="12:12" x14ac:dyDescent="0.35">
      <c r="L15263" s="213"/>
    </row>
    <row r="15264" spans="12:12" x14ac:dyDescent="0.35">
      <c r="L15264" s="213"/>
    </row>
    <row r="15265" spans="12:12" x14ac:dyDescent="0.35">
      <c r="L15265" s="213"/>
    </row>
    <row r="15266" spans="12:12" x14ac:dyDescent="0.35">
      <c r="L15266" s="213"/>
    </row>
    <row r="15267" spans="12:12" x14ac:dyDescent="0.35">
      <c r="L15267" s="213"/>
    </row>
    <row r="15268" spans="12:12" x14ac:dyDescent="0.35">
      <c r="L15268" s="213"/>
    </row>
    <row r="15269" spans="12:12" x14ac:dyDescent="0.35">
      <c r="L15269" s="213"/>
    </row>
    <row r="15270" spans="12:12" x14ac:dyDescent="0.35">
      <c r="L15270" s="213"/>
    </row>
    <row r="15271" spans="12:12" x14ac:dyDescent="0.35">
      <c r="L15271" s="213"/>
    </row>
    <row r="15272" spans="12:12" x14ac:dyDescent="0.35">
      <c r="L15272" s="213"/>
    </row>
    <row r="15273" spans="12:12" x14ac:dyDescent="0.35">
      <c r="L15273" s="213"/>
    </row>
    <row r="15274" spans="12:12" x14ac:dyDescent="0.35">
      <c r="L15274" s="213"/>
    </row>
    <row r="15275" spans="12:12" x14ac:dyDescent="0.35">
      <c r="L15275" s="213"/>
    </row>
    <row r="15276" spans="12:12" x14ac:dyDescent="0.35">
      <c r="L15276" s="213"/>
    </row>
    <row r="15277" spans="12:12" x14ac:dyDescent="0.35">
      <c r="L15277" s="213"/>
    </row>
    <row r="15278" spans="12:12" x14ac:dyDescent="0.35">
      <c r="L15278" s="213"/>
    </row>
    <row r="15279" spans="12:12" x14ac:dyDescent="0.35">
      <c r="L15279" s="213"/>
    </row>
    <row r="15280" spans="12:12" x14ac:dyDescent="0.35">
      <c r="L15280" s="213"/>
    </row>
    <row r="15281" spans="12:12" x14ac:dyDescent="0.35">
      <c r="L15281" s="213"/>
    </row>
    <row r="15282" spans="12:12" x14ac:dyDescent="0.35">
      <c r="L15282" s="213"/>
    </row>
    <row r="15283" spans="12:12" x14ac:dyDescent="0.35">
      <c r="L15283" s="213"/>
    </row>
    <row r="15284" spans="12:12" x14ac:dyDescent="0.35">
      <c r="L15284" s="213"/>
    </row>
    <row r="15285" spans="12:12" x14ac:dyDescent="0.35">
      <c r="L15285" s="213"/>
    </row>
    <row r="15286" spans="12:12" x14ac:dyDescent="0.35">
      <c r="L15286" s="213"/>
    </row>
    <row r="15287" spans="12:12" x14ac:dyDescent="0.35">
      <c r="L15287" s="213"/>
    </row>
    <row r="15288" spans="12:12" x14ac:dyDescent="0.35">
      <c r="L15288" s="213"/>
    </row>
    <row r="15289" spans="12:12" x14ac:dyDescent="0.35">
      <c r="L15289" s="213"/>
    </row>
    <row r="15290" spans="12:12" x14ac:dyDescent="0.35">
      <c r="L15290" s="213"/>
    </row>
    <row r="15291" spans="12:12" x14ac:dyDescent="0.35">
      <c r="L15291" s="213"/>
    </row>
    <row r="15292" spans="12:12" x14ac:dyDescent="0.35">
      <c r="L15292" s="213"/>
    </row>
    <row r="15293" spans="12:12" x14ac:dyDescent="0.35">
      <c r="L15293" s="213"/>
    </row>
    <row r="15294" spans="12:12" x14ac:dyDescent="0.35">
      <c r="L15294" s="213"/>
    </row>
    <row r="15295" spans="12:12" x14ac:dyDescent="0.35">
      <c r="L15295" s="213"/>
    </row>
    <row r="15296" spans="12:12" x14ac:dyDescent="0.35">
      <c r="L15296" s="213"/>
    </row>
    <row r="15297" spans="12:12" x14ac:dyDescent="0.35">
      <c r="L15297" s="213"/>
    </row>
    <row r="15298" spans="12:12" x14ac:dyDescent="0.35">
      <c r="L15298" s="213"/>
    </row>
    <row r="15299" spans="12:12" x14ac:dyDescent="0.35">
      <c r="L15299" s="213"/>
    </row>
    <row r="15300" spans="12:12" x14ac:dyDescent="0.35">
      <c r="L15300" s="213"/>
    </row>
    <row r="15301" spans="12:12" x14ac:dyDescent="0.35">
      <c r="L15301" s="213"/>
    </row>
    <row r="15302" spans="12:12" x14ac:dyDescent="0.35">
      <c r="L15302" s="213"/>
    </row>
    <row r="15303" spans="12:12" x14ac:dyDescent="0.35">
      <c r="L15303" s="213"/>
    </row>
    <row r="15304" spans="12:12" x14ac:dyDescent="0.35">
      <c r="L15304" s="213"/>
    </row>
    <row r="15305" spans="12:12" x14ac:dyDescent="0.35">
      <c r="L15305" s="213"/>
    </row>
    <row r="15306" spans="12:12" x14ac:dyDescent="0.35">
      <c r="L15306" s="213"/>
    </row>
    <row r="15307" spans="12:12" x14ac:dyDescent="0.35">
      <c r="L15307" s="213"/>
    </row>
    <row r="15308" spans="12:12" x14ac:dyDescent="0.35">
      <c r="L15308" s="213"/>
    </row>
    <row r="15309" spans="12:12" x14ac:dyDescent="0.35">
      <c r="L15309" s="213"/>
    </row>
    <row r="15310" spans="12:12" x14ac:dyDescent="0.35">
      <c r="L15310" s="213"/>
    </row>
    <row r="15311" spans="12:12" x14ac:dyDescent="0.35">
      <c r="L15311" s="213"/>
    </row>
    <row r="15312" spans="12:12" x14ac:dyDescent="0.35">
      <c r="L15312" s="213"/>
    </row>
    <row r="15313" spans="12:12" x14ac:dyDescent="0.35">
      <c r="L15313" s="213"/>
    </row>
    <row r="15314" spans="12:12" x14ac:dyDescent="0.35">
      <c r="L15314" s="213"/>
    </row>
    <row r="15315" spans="12:12" x14ac:dyDescent="0.35">
      <c r="L15315" s="213"/>
    </row>
    <row r="15316" spans="12:12" x14ac:dyDescent="0.35">
      <c r="L15316" s="213"/>
    </row>
    <row r="15317" spans="12:12" x14ac:dyDescent="0.35">
      <c r="L15317" s="213"/>
    </row>
    <row r="15318" spans="12:12" x14ac:dyDescent="0.35">
      <c r="L15318" s="213"/>
    </row>
    <row r="15319" spans="12:12" x14ac:dyDescent="0.35">
      <c r="L15319" s="213"/>
    </row>
    <row r="15320" spans="12:12" x14ac:dyDescent="0.35">
      <c r="L15320" s="213"/>
    </row>
    <row r="15321" spans="12:12" x14ac:dyDescent="0.35">
      <c r="L15321" s="213"/>
    </row>
    <row r="15322" spans="12:12" x14ac:dyDescent="0.35">
      <c r="L15322" s="213"/>
    </row>
    <row r="15323" spans="12:12" x14ac:dyDescent="0.35">
      <c r="L15323" s="213"/>
    </row>
    <row r="15324" spans="12:12" x14ac:dyDescent="0.35">
      <c r="L15324" s="213"/>
    </row>
    <row r="15325" spans="12:12" x14ac:dyDescent="0.35">
      <c r="L15325" s="213"/>
    </row>
    <row r="15326" spans="12:12" x14ac:dyDescent="0.35">
      <c r="L15326" s="213"/>
    </row>
    <row r="15327" spans="12:12" x14ac:dyDescent="0.35">
      <c r="L15327" s="213"/>
    </row>
    <row r="15328" spans="12:12" x14ac:dyDescent="0.35">
      <c r="L15328" s="213"/>
    </row>
    <row r="15329" spans="12:12" x14ac:dyDescent="0.35">
      <c r="L15329" s="213"/>
    </row>
    <row r="15330" spans="12:12" x14ac:dyDescent="0.35">
      <c r="L15330" s="213"/>
    </row>
    <row r="15331" spans="12:12" x14ac:dyDescent="0.35">
      <c r="L15331" s="213"/>
    </row>
    <row r="15332" spans="12:12" x14ac:dyDescent="0.35">
      <c r="L15332" s="213"/>
    </row>
    <row r="15333" spans="12:12" x14ac:dyDescent="0.35">
      <c r="L15333" s="213"/>
    </row>
    <row r="15334" spans="12:12" x14ac:dyDescent="0.35">
      <c r="L15334" s="213"/>
    </row>
    <row r="15335" spans="12:12" x14ac:dyDescent="0.35">
      <c r="L15335" s="213"/>
    </row>
    <row r="15336" spans="12:12" x14ac:dyDescent="0.35">
      <c r="L15336" s="213"/>
    </row>
    <row r="15337" spans="12:12" x14ac:dyDescent="0.35">
      <c r="L15337" s="213"/>
    </row>
    <row r="15338" spans="12:12" x14ac:dyDescent="0.35">
      <c r="L15338" s="213"/>
    </row>
    <row r="15339" spans="12:12" x14ac:dyDescent="0.35">
      <c r="L15339" s="213"/>
    </row>
    <row r="15340" spans="12:12" x14ac:dyDescent="0.35">
      <c r="L15340" s="213"/>
    </row>
    <row r="15341" spans="12:12" x14ac:dyDescent="0.35">
      <c r="L15341" s="213"/>
    </row>
    <row r="15342" spans="12:12" x14ac:dyDescent="0.35">
      <c r="L15342" s="213"/>
    </row>
    <row r="15343" spans="12:12" x14ac:dyDescent="0.35">
      <c r="L15343" s="213"/>
    </row>
    <row r="15344" spans="12:12" x14ac:dyDescent="0.35">
      <c r="L15344" s="213"/>
    </row>
    <row r="15345" spans="12:12" x14ac:dyDescent="0.35">
      <c r="L15345" s="213"/>
    </row>
    <row r="15346" spans="12:12" x14ac:dyDescent="0.35">
      <c r="L15346" s="213"/>
    </row>
    <row r="15347" spans="12:12" x14ac:dyDescent="0.35">
      <c r="L15347" s="213"/>
    </row>
    <row r="15348" spans="12:12" x14ac:dyDescent="0.35">
      <c r="L15348" s="213"/>
    </row>
    <row r="15349" spans="12:12" x14ac:dyDescent="0.35">
      <c r="L15349" s="213"/>
    </row>
    <row r="15350" spans="12:12" x14ac:dyDescent="0.35">
      <c r="L15350" s="213"/>
    </row>
    <row r="15351" spans="12:12" x14ac:dyDescent="0.35">
      <c r="L15351" s="213"/>
    </row>
    <row r="15352" spans="12:12" x14ac:dyDescent="0.35">
      <c r="L15352" s="213"/>
    </row>
    <row r="15353" spans="12:12" x14ac:dyDescent="0.35">
      <c r="L15353" s="213"/>
    </row>
    <row r="15354" spans="12:12" x14ac:dyDescent="0.35">
      <c r="L15354" s="213"/>
    </row>
    <row r="15355" spans="12:12" x14ac:dyDescent="0.35">
      <c r="L15355" s="213"/>
    </row>
    <row r="15356" spans="12:12" x14ac:dyDescent="0.35">
      <c r="L15356" s="213"/>
    </row>
    <row r="15357" spans="12:12" x14ac:dyDescent="0.35">
      <c r="L15357" s="213"/>
    </row>
    <row r="15358" spans="12:12" x14ac:dyDescent="0.35">
      <c r="L15358" s="213"/>
    </row>
    <row r="15359" spans="12:12" x14ac:dyDescent="0.35">
      <c r="L15359" s="213"/>
    </row>
    <row r="15360" spans="12:12" x14ac:dyDescent="0.35">
      <c r="L15360" s="213"/>
    </row>
    <row r="15361" spans="12:12" x14ac:dyDescent="0.35">
      <c r="L15361" s="213"/>
    </row>
    <row r="15362" spans="12:12" x14ac:dyDescent="0.35">
      <c r="L15362" s="213"/>
    </row>
    <row r="15363" spans="12:12" x14ac:dyDescent="0.35">
      <c r="L15363" s="213"/>
    </row>
    <row r="15364" spans="12:12" x14ac:dyDescent="0.35">
      <c r="L15364" s="213"/>
    </row>
    <row r="15365" spans="12:12" x14ac:dyDescent="0.35">
      <c r="L15365" s="213"/>
    </row>
    <row r="15366" spans="12:12" x14ac:dyDescent="0.35">
      <c r="L15366" s="213"/>
    </row>
    <row r="15367" spans="12:12" x14ac:dyDescent="0.35">
      <c r="L15367" s="213"/>
    </row>
    <row r="15368" spans="12:12" x14ac:dyDescent="0.35">
      <c r="L15368" s="213"/>
    </row>
    <row r="15369" spans="12:12" x14ac:dyDescent="0.35">
      <c r="L15369" s="213"/>
    </row>
    <row r="15370" spans="12:12" x14ac:dyDescent="0.35">
      <c r="L15370" s="213"/>
    </row>
    <row r="15371" spans="12:12" x14ac:dyDescent="0.35">
      <c r="L15371" s="213"/>
    </row>
    <row r="15372" spans="12:12" x14ac:dyDescent="0.35">
      <c r="L15372" s="213"/>
    </row>
    <row r="15373" spans="12:12" x14ac:dyDescent="0.35">
      <c r="L15373" s="213"/>
    </row>
    <row r="15374" spans="12:12" x14ac:dyDescent="0.35">
      <c r="L15374" s="213"/>
    </row>
    <row r="15375" spans="12:12" x14ac:dyDescent="0.35">
      <c r="L15375" s="213"/>
    </row>
    <row r="15376" spans="12:12" x14ac:dyDescent="0.35">
      <c r="L15376" s="213"/>
    </row>
    <row r="15377" spans="12:12" x14ac:dyDescent="0.35">
      <c r="L15377" s="213"/>
    </row>
    <row r="15378" spans="12:12" x14ac:dyDescent="0.35">
      <c r="L15378" s="213"/>
    </row>
    <row r="15379" spans="12:12" x14ac:dyDescent="0.35">
      <c r="L15379" s="213"/>
    </row>
    <row r="15380" spans="12:12" x14ac:dyDescent="0.35">
      <c r="L15380" s="213"/>
    </row>
    <row r="15381" spans="12:12" x14ac:dyDescent="0.35">
      <c r="L15381" s="213"/>
    </row>
    <row r="15382" spans="12:12" x14ac:dyDescent="0.35">
      <c r="L15382" s="213"/>
    </row>
    <row r="15383" spans="12:12" x14ac:dyDescent="0.35">
      <c r="L15383" s="213"/>
    </row>
    <row r="15384" spans="12:12" x14ac:dyDescent="0.35">
      <c r="L15384" s="213"/>
    </row>
    <row r="15385" spans="12:12" x14ac:dyDescent="0.35">
      <c r="L15385" s="213"/>
    </row>
    <row r="15386" spans="12:12" x14ac:dyDescent="0.35">
      <c r="L15386" s="213"/>
    </row>
    <row r="15387" spans="12:12" x14ac:dyDescent="0.35">
      <c r="L15387" s="213"/>
    </row>
    <row r="15388" spans="12:12" x14ac:dyDescent="0.35">
      <c r="L15388" s="213"/>
    </row>
    <row r="15389" spans="12:12" x14ac:dyDescent="0.35">
      <c r="L15389" s="213"/>
    </row>
    <row r="15390" spans="12:12" x14ac:dyDescent="0.35">
      <c r="L15390" s="213"/>
    </row>
    <row r="15391" spans="12:12" x14ac:dyDescent="0.35">
      <c r="L15391" s="213"/>
    </row>
    <row r="15392" spans="12:12" x14ac:dyDescent="0.35">
      <c r="L15392" s="213"/>
    </row>
    <row r="15393" spans="12:12" x14ac:dyDescent="0.35">
      <c r="L15393" s="213"/>
    </row>
    <row r="15394" spans="12:12" x14ac:dyDescent="0.35">
      <c r="L15394" s="213"/>
    </row>
    <row r="15395" spans="12:12" x14ac:dyDescent="0.35">
      <c r="L15395" s="213"/>
    </row>
    <row r="15396" spans="12:12" x14ac:dyDescent="0.35">
      <c r="L15396" s="213"/>
    </row>
    <row r="15397" spans="12:12" x14ac:dyDescent="0.35">
      <c r="L15397" s="213"/>
    </row>
    <row r="15398" spans="12:12" x14ac:dyDescent="0.35">
      <c r="L15398" s="213"/>
    </row>
    <row r="15399" spans="12:12" x14ac:dyDescent="0.35">
      <c r="L15399" s="213"/>
    </row>
    <row r="15400" spans="12:12" x14ac:dyDescent="0.35">
      <c r="L15400" s="213"/>
    </row>
    <row r="15401" spans="12:12" x14ac:dyDescent="0.35">
      <c r="L15401" s="213"/>
    </row>
    <row r="15402" spans="12:12" x14ac:dyDescent="0.35">
      <c r="L15402" s="213"/>
    </row>
    <row r="15403" spans="12:12" x14ac:dyDescent="0.35">
      <c r="L15403" s="213"/>
    </row>
    <row r="15404" spans="12:12" x14ac:dyDescent="0.35">
      <c r="L15404" s="213"/>
    </row>
    <row r="15405" spans="12:12" x14ac:dyDescent="0.35">
      <c r="L15405" s="213"/>
    </row>
    <row r="15406" spans="12:12" x14ac:dyDescent="0.35">
      <c r="L15406" s="213"/>
    </row>
    <row r="15407" spans="12:12" x14ac:dyDescent="0.35">
      <c r="L15407" s="213"/>
    </row>
    <row r="15408" spans="12:12" x14ac:dyDescent="0.35">
      <c r="L15408" s="213"/>
    </row>
    <row r="15409" spans="12:12" x14ac:dyDescent="0.35">
      <c r="L15409" s="213"/>
    </row>
    <row r="15410" spans="12:12" x14ac:dyDescent="0.35">
      <c r="L15410" s="213"/>
    </row>
    <row r="15411" spans="12:12" x14ac:dyDescent="0.35">
      <c r="L15411" s="213"/>
    </row>
    <row r="15412" spans="12:12" x14ac:dyDescent="0.35">
      <c r="L15412" s="213"/>
    </row>
    <row r="15413" spans="12:12" x14ac:dyDescent="0.35">
      <c r="L15413" s="213"/>
    </row>
    <row r="15414" spans="12:12" x14ac:dyDescent="0.35">
      <c r="L15414" s="213"/>
    </row>
    <row r="15415" spans="12:12" x14ac:dyDescent="0.35">
      <c r="L15415" s="213"/>
    </row>
    <row r="15416" spans="12:12" x14ac:dyDescent="0.35">
      <c r="L15416" s="213"/>
    </row>
    <row r="15417" spans="12:12" x14ac:dyDescent="0.35">
      <c r="L15417" s="213"/>
    </row>
    <row r="15418" spans="12:12" x14ac:dyDescent="0.35">
      <c r="L15418" s="213"/>
    </row>
    <row r="15419" spans="12:12" x14ac:dyDescent="0.35">
      <c r="L15419" s="213"/>
    </row>
    <row r="15420" spans="12:12" x14ac:dyDescent="0.35">
      <c r="L15420" s="213"/>
    </row>
    <row r="15421" spans="12:12" x14ac:dyDescent="0.35">
      <c r="L15421" s="213"/>
    </row>
    <row r="15422" spans="12:12" x14ac:dyDescent="0.35">
      <c r="L15422" s="213"/>
    </row>
    <row r="15423" spans="12:12" x14ac:dyDescent="0.35">
      <c r="L15423" s="213"/>
    </row>
    <row r="15424" spans="12:12" x14ac:dyDescent="0.35">
      <c r="L15424" s="213"/>
    </row>
    <row r="15425" spans="12:12" x14ac:dyDescent="0.35">
      <c r="L15425" s="213"/>
    </row>
    <row r="15426" spans="12:12" x14ac:dyDescent="0.35">
      <c r="L15426" s="213"/>
    </row>
    <row r="15427" spans="12:12" x14ac:dyDescent="0.35">
      <c r="L15427" s="213"/>
    </row>
    <row r="15428" spans="12:12" x14ac:dyDescent="0.35">
      <c r="L15428" s="213"/>
    </row>
    <row r="15429" spans="12:12" x14ac:dyDescent="0.35">
      <c r="L15429" s="213"/>
    </row>
    <row r="15430" spans="12:12" x14ac:dyDescent="0.35">
      <c r="L15430" s="213"/>
    </row>
    <row r="15431" spans="12:12" x14ac:dyDescent="0.35">
      <c r="L15431" s="213"/>
    </row>
    <row r="15432" spans="12:12" x14ac:dyDescent="0.35">
      <c r="L15432" s="213"/>
    </row>
    <row r="15433" spans="12:12" x14ac:dyDescent="0.35">
      <c r="L15433" s="213"/>
    </row>
    <row r="15434" spans="12:12" x14ac:dyDescent="0.35">
      <c r="L15434" s="213"/>
    </row>
    <row r="15435" spans="12:12" x14ac:dyDescent="0.35">
      <c r="L15435" s="213"/>
    </row>
    <row r="15436" spans="12:12" x14ac:dyDescent="0.35">
      <c r="L15436" s="213"/>
    </row>
    <row r="15437" spans="12:12" x14ac:dyDescent="0.35">
      <c r="L15437" s="213"/>
    </row>
    <row r="15438" spans="12:12" x14ac:dyDescent="0.35">
      <c r="L15438" s="213"/>
    </row>
    <row r="15439" spans="12:12" x14ac:dyDescent="0.35">
      <c r="L15439" s="213"/>
    </row>
    <row r="15440" spans="12:12" x14ac:dyDescent="0.35">
      <c r="L15440" s="213"/>
    </row>
    <row r="15441" spans="12:12" x14ac:dyDescent="0.35">
      <c r="L15441" s="213"/>
    </row>
    <row r="15442" spans="12:12" x14ac:dyDescent="0.35">
      <c r="L15442" s="213"/>
    </row>
    <row r="15443" spans="12:12" x14ac:dyDescent="0.35">
      <c r="L15443" s="213"/>
    </row>
    <row r="15444" spans="12:12" x14ac:dyDescent="0.35">
      <c r="L15444" s="213"/>
    </row>
    <row r="15445" spans="12:12" x14ac:dyDescent="0.35">
      <c r="L15445" s="213"/>
    </row>
    <row r="15446" spans="12:12" x14ac:dyDescent="0.35">
      <c r="L15446" s="213"/>
    </row>
    <row r="15447" spans="12:12" x14ac:dyDescent="0.35">
      <c r="L15447" s="213"/>
    </row>
    <row r="15448" spans="12:12" x14ac:dyDescent="0.35">
      <c r="L15448" s="213"/>
    </row>
    <row r="15449" spans="12:12" x14ac:dyDescent="0.35">
      <c r="L15449" s="213"/>
    </row>
    <row r="15450" spans="12:12" x14ac:dyDescent="0.35">
      <c r="L15450" s="213"/>
    </row>
    <row r="15451" spans="12:12" x14ac:dyDescent="0.35">
      <c r="L15451" s="213"/>
    </row>
    <row r="15452" spans="12:12" x14ac:dyDescent="0.35">
      <c r="L15452" s="213"/>
    </row>
    <row r="15453" spans="12:12" x14ac:dyDescent="0.35">
      <c r="L15453" s="213"/>
    </row>
    <row r="15454" spans="12:12" x14ac:dyDescent="0.35">
      <c r="L15454" s="213"/>
    </row>
    <row r="15455" spans="12:12" x14ac:dyDescent="0.35">
      <c r="L15455" s="213"/>
    </row>
    <row r="15456" spans="12:12" x14ac:dyDescent="0.35">
      <c r="L15456" s="213"/>
    </row>
    <row r="15457" spans="12:12" x14ac:dyDescent="0.35">
      <c r="L15457" s="213"/>
    </row>
    <row r="15458" spans="12:12" x14ac:dyDescent="0.35">
      <c r="L15458" s="213"/>
    </row>
    <row r="15459" spans="12:12" x14ac:dyDescent="0.35">
      <c r="L15459" s="213"/>
    </row>
    <row r="15460" spans="12:12" x14ac:dyDescent="0.35">
      <c r="L15460" s="213"/>
    </row>
    <row r="15461" spans="12:12" x14ac:dyDescent="0.35">
      <c r="L15461" s="213"/>
    </row>
    <row r="15462" spans="12:12" x14ac:dyDescent="0.35">
      <c r="L15462" s="213"/>
    </row>
    <row r="15463" spans="12:12" x14ac:dyDescent="0.35">
      <c r="L15463" s="213"/>
    </row>
    <row r="15464" spans="12:12" x14ac:dyDescent="0.35">
      <c r="L15464" s="213"/>
    </row>
    <row r="15465" spans="12:12" x14ac:dyDescent="0.35">
      <c r="L15465" s="213"/>
    </row>
    <row r="15466" spans="12:12" x14ac:dyDescent="0.35">
      <c r="L15466" s="213"/>
    </row>
    <row r="15467" spans="12:12" x14ac:dyDescent="0.35">
      <c r="L15467" s="213"/>
    </row>
    <row r="15468" spans="12:12" x14ac:dyDescent="0.35">
      <c r="L15468" s="213"/>
    </row>
    <row r="15469" spans="12:12" x14ac:dyDescent="0.35">
      <c r="L15469" s="213"/>
    </row>
    <row r="15470" spans="12:12" x14ac:dyDescent="0.35">
      <c r="L15470" s="213"/>
    </row>
    <row r="15471" spans="12:12" x14ac:dyDescent="0.35">
      <c r="L15471" s="213"/>
    </row>
    <row r="15472" spans="12:12" x14ac:dyDescent="0.35">
      <c r="L15472" s="213"/>
    </row>
    <row r="15473" spans="12:12" x14ac:dyDescent="0.35">
      <c r="L15473" s="213"/>
    </row>
    <row r="15474" spans="12:12" x14ac:dyDescent="0.35">
      <c r="L15474" s="213"/>
    </row>
    <row r="15475" spans="12:12" x14ac:dyDescent="0.35">
      <c r="L15475" s="213"/>
    </row>
    <row r="15476" spans="12:12" x14ac:dyDescent="0.35">
      <c r="L15476" s="213"/>
    </row>
    <row r="15477" spans="12:12" x14ac:dyDescent="0.35">
      <c r="L15477" s="213"/>
    </row>
    <row r="15478" spans="12:12" x14ac:dyDescent="0.35">
      <c r="L15478" s="213"/>
    </row>
    <row r="15479" spans="12:12" x14ac:dyDescent="0.35">
      <c r="L15479" s="213"/>
    </row>
    <row r="15480" spans="12:12" x14ac:dyDescent="0.35">
      <c r="L15480" s="213"/>
    </row>
    <row r="15481" spans="12:12" x14ac:dyDescent="0.35">
      <c r="L15481" s="213"/>
    </row>
    <row r="15482" spans="12:12" x14ac:dyDescent="0.35">
      <c r="L15482" s="213"/>
    </row>
    <row r="15483" spans="12:12" x14ac:dyDescent="0.35">
      <c r="L15483" s="213"/>
    </row>
    <row r="15484" spans="12:12" x14ac:dyDescent="0.35">
      <c r="L15484" s="213"/>
    </row>
    <row r="15485" spans="12:12" x14ac:dyDescent="0.35">
      <c r="L15485" s="213"/>
    </row>
    <row r="15486" spans="12:12" x14ac:dyDescent="0.35">
      <c r="L15486" s="213"/>
    </row>
    <row r="15487" spans="12:12" x14ac:dyDescent="0.35">
      <c r="L15487" s="213"/>
    </row>
    <row r="15488" spans="12:12" x14ac:dyDescent="0.35">
      <c r="L15488" s="213"/>
    </row>
    <row r="15489" spans="12:12" x14ac:dyDescent="0.35">
      <c r="L15489" s="213"/>
    </row>
    <row r="15490" spans="12:12" x14ac:dyDescent="0.35">
      <c r="L15490" s="213"/>
    </row>
    <row r="15491" spans="12:12" x14ac:dyDescent="0.35">
      <c r="L15491" s="213"/>
    </row>
    <row r="15492" spans="12:12" x14ac:dyDescent="0.35">
      <c r="L15492" s="213"/>
    </row>
    <row r="15493" spans="12:12" x14ac:dyDescent="0.35">
      <c r="L15493" s="213"/>
    </row>
    <row r="15494" spans="12:12" x14ac:dyDescent="0.35">
      <c r="L15494" s="213"/>
    </row>
    <row r="15495" spans="12:12" x14ac:dyDescent="0.35">
      <c r="L15495" s="213"/>
    </row>
    <row r="15496" spans="12:12" x14ac:dyDescent="0.35">
      <c r="L15496" s="213"/>
    </row>
    <row r="15497" spans="12:12" x14ac:dyDescent="0.35">
      <c r="L15497" s="213"/>
    </row>
    <row r="15498" spans="12:12" x14ac:dyDescent="0.35">
      <c r="L15498" s="213"/>
    </row>
    <row r="15499" spans="12:12" x14ac:dyDescent="0.35">
      <c r="L15499" s="213"/>
    </row>
    <row r="15500" spans="12:12" x14ac:dyDescent="0.35">
      <c r="L15500" s="213"/>
    </row>
    <row r="15501" spans="12:12" x14ac:dyDescent="0.35">
      <c r="L15501" s="213"/>
    </row>
    <row r="15502" spans="12:12" x14ac:dyDescent="0.35">
      <c r="L15502" s="213"/>
    </row>
    <row r="15503" spans="12:12" x14ac:dyDescent="0.35">
      <c r="L15503" s="213"/>
    </row>
    <row r="15504" spans="12:12" x14ac:dyDescent="0.35">
      <c r="L15504" s="213"/>
    </row>
    <row r="15505" spans="12:12" x14ac:dyDescent="0.35">
      <c r="L15505" s="213"/>
    </row>
    <row r="15506" spans="12:12" x14ac:dyDescent="0.35">
      <c r="L15506" s="213"/>
    </row>
    <row r="15507" spans="12:12" x14ac:dyDescent="0.35">
      <c r="L15507" s="213"/>
    </row>
    <row r="15508" spans="12:12" x14ac:dyDescent="0.35">
      <c r="L15508" s="213"/>
    </row>
    <row r="15509" spans="12:12" x14ac:dyDescent="0.35">
      <c r="L15509" s="213"/>
    </row>
    <row r="15510" spans="12:12" x14ac:dyDescent="0.35">
      <c r="L15510" s="213"/>
    </row>
    <row r="15511" spans="12:12" x14ac:dyDescent="0.35">
      <c r="L15511" s="213"/>
    </row>
    <row r="15512" spans="12:12" x14ac:dyDescent="0.35">
      <c r="L15512" s="213"/>
    </row>
    <row r="15513" spans="12:12" x14ac:dyDescent="0.35">
      <c r="L15513" s="213"/>
    </row>
    <row r="15514" spans="12:12" x14ac:dyDescent="0.35">
      <c r="L15514" s="213"/>
    </row>
    <row r="15515" spans="12:12" x14ac:dyDescent="0.35">
      <c r="L15515" s="213"/>
    </row>
    <row r="15516" spans="12:12" x14ac:dyDescent="0.35">
      <c r="L15516" s="213"/>
    </row>
    <row r="15517" spans="12:12" x14ac:dyDescent="0.35">
      <c r="L15517" s="213"/>
    </row>
    <row r="15518" spans="12:12" x14ac:dyDescent="0.35">
      <c r="L15518" s="213"/>
    </row>
    <row r="15519" spans="12:12" x14ac:dyDescent="0.35">
      <c r="L15519" s="213"/>
    </row>
    <row r="15520" spans="12:12" x14ac:dyDescent="0.35">
      <c r="L15520" s="213"/>
    </row>
    <row r="15521" spans="12:12" x14ac:dyDescent="0.35">
      <c r="L15521" s="213"/>
    </row>
    <row r="15522" spans="12:12" x14ac:dyDescent="0.35">
      <c r="L15522" s="213"/>
    </row>
    <row r="15523" spans="12:12" x14ac:dyDescent="0.35">
      <c r="L15523" s="213"/>
    </row>
    <row r="15524" spans="12:12" x14ac:dyDescent="0.35">
      <c r="L15524" s="213"/>
    </row>
    <row r="15525" spans="12:12" x14ac:dyDescent="0.35">
      <c r="L15525" s="213"/>
    </row>
    <row r="15526" spans="12:12" x14ac:dyDescent="0.35">
      <c r="L15526" s="213"/>
    </row>
    <row r="15527" spans="12:12" x14ac:dyDescent="0.35">
      <c r="L15527" s="213"/>
    </row>
    <row r="15528" spans="12:12" x14ac:dyDescent="0.35">
      <c r="L15528" s="213"/>
    </row>
    <row r="15529" spans="12:12" x14ac:dyDescent="0.35">
      <c r="L15529" s="213"/>
    </row>
    <row r="15530" spans="12:12" x14ac:dyDescent="0.35">
      <c r="L15530" s="213"/>
    </row>
    <row r="15531" spans="12:12" x14ac:dyDescent="0.35">
      <c r="L15531" s="213"/>
    </row>
    <row r="15532" spans="12:12" x14ac:dyDescent="0.35">
      <c r="L15532" s="213"/>
    </row>
    <row r="15533" spans="12:12" x14ac:dyDescent="0.35">
      <c r="L15533" s="213"/>
    </row>
    <row r="15534" spans="12:12" x14ac:dyDescent="0.35">
      <c r="L15534" s="213"/>
    </row>
    <row r="15535" spans="12:12" x14ac:dyDescent="0.35">
      <c r="L15535" s="213"/>
    </row>
    <row r="15536" spans="12:12" x14ac:dyDescent="0.35">
      <c r="L15536" s="213"/>
    </row>
    <row r="15537" spans="12:12" x14ac:dyDescent="0.35">
      <c r="L15537" s="213"/>
    </row>
    <row r="15538" spans="12:12" x14ac:dyDescent="0.35">
      <c r="L15538" s="213"/>
    </row>
    <row r="15539" spans="12:12" x14ac:dyDescent="0.35">
      <c r="L15539" s="213"/>
    </row>
    <row r="15540" spans="12:12" x14ac:dyDescent="0.35">
      <c r="L15540" s="213"/>
    </row>
    <row r="15541" spans="12:12" x14ac:dyDescent="0.35">
      <c r="L15541" s="213"/>
    </row>
    <row r="15542" spans="12:12" x14ac:dyDescent="0.35">
      <c r="L15542" s="213"/>
    </row>
    <row r="15543" spans="12:12" x14ac:dyDescent="0.35">
      <c r="L15543" s="213"/>
    </row>
    <row r="15544" spans="12:12" x14ac:dyDescent="0.35">
      <c r="L15544" s="213"/>
    </row>
    <row r="15545" spans="12:12" x14ac:dyDescent="0.35">
      <c r="L15545" s="213"/>
    </row>
    <row r="15546" spans="12:12" x14ac:dyDescent="0.35">
      <c r="L15546" s="213"/>
    </row>
    <row r="15547" spans="12:12" x14ac:dyDescent="0.35">
      <c r="L15547" s="213"/>
    </row>
    <row r="15548" spans="12:12" x14ac:dyDescent="0.35">
      <c r="L15548" s="213"/>
    </row>
    <row r="15549" spans="12:12" x14ac:dyDescent="0.35">
      <c r="L15549" s="213"/>
    </row>
    <row r="15550" spans="12:12" x14ac:dyDescent="0.35">
      <c r="L15550" s="213"/>
    </row>
    <row r="15551" spans="12:12" x14ac:dyDescent="0.35">
      <c r="L15551" s="213"/>
    </row>
    <row r="15552" spans="12:12" x14ac:dyDescent="0.35">
      <c r="L15552" s="213"/>
    </row>
    <row r="15553" spans="12:12" x14ac:dyDescent="0.35">
      <c r="L15553" s="213"/>
    </row>
    <row r="15554" spans="12:12" x14ac:dyDescent="0.35">
      <c r="L15554" s="213"/>
    </row>
    <row r="15555" spans="12:12" x14ac:dyDescent="0.35">
      <c r="L15555" s="213"/>
    </row>
    <row r="15556" spans="12:12" x14ac:dyDescent="0.35">
      <c r="L15556" s="213"/>
    </row>
    <row r="15557" spans="12:12" x14ac:dyDescent="0.35">
      <c r="L15557" s="213"/>
    </row>
    <row r="15558" spans="12:12" x14ac:dyDescent="0.35">
      <c r="L15558" s="213"/>
    </row>
    <row r="15559" spans="12:12" x14ac:dyDescent="0.35">
      <c r="L15559" s="213"/>
    </row>
    <row r="15560" spans="12:12" x14ac:dyDescent="0.35">
      <c r="L15560" s="213"/>
    </row>
    <row r="15561" spans="12:12" x14ac:dyDescent="0.35">
      <c r="L15561" s="213"/>
    </row>
    <row r="15562" spans="12:12" x14ac:dyDescent="0.35">
      <c r="L15562" s="213"/>
    </row>
    <row r="15563" spans="12:12" x14ac:dyDescent="0.35">
      <c r="L15563" s="213"/>
    </row>
    <row r="15564" spans="12:12" x14ac:dyDescent="0.35">
      <c r="L15564" s="213"/>
    </row>
    <row r="15565" spans="12:12" x14ac:dyDescent="0.35">
      <c r="L15565" s="213"/>
    </row>
    <row r="15566" spans="12:12" x14ac:dyDescent="0.35">
      <c r="L15566" s="213"/>
    </row>
    <row r="15567" spans="12:12" x14ac:dyDescent="0.35">
      <c r="L15567" s="213"/>
    </row>
    <row r="15568" spans="12:12" x14ac:dyDescent="0.35">
      <c r="L15568" s="213"/>
    </row>
    <row r="15569" spans="12:12" x14ac:dyDescent="0.35">
      <c r="L15569" s="213"/>
    </row>
    <row r="15570" spans="12:12" x14ac:dyDescent="0.35">
      <c r="L15570" s="213"/>
    </row>
    <row r="15571" spans="12:12" x14ac:dyDescent="0.35">
      <c r="L15571" s="213"/>
    </row>
    <row r="15572" spans="12:12" x14ac:dyDescent="0.35">
      <c r="L15572" s="213"/>
    </row>
    <row r="15573" spans="12:12" x14ac:dyDescent="0.35">
      <c r="L15573" s="213"/>
    </row>
    <row r="15574" spans="12:12" x14ac:dyDescent="0.35">
      <c r="L15574" s="213"/>
    </row>
    <row r="15575" spans="12:12" x14ac:dyDescent="0.35">
      <c r="L15575" s="213"/>
    </row>
    <row r="15576" spans="12:12" x14ac:dyDescent="0.35">
      <c r="L15576" s="213"/>
    </row>
    <row r="15577" spans="12:12" x14ac:dyDescent="0.35">
      <c r="L15577" s="213"/>
    </row>
    <row r="15578" spans="12:12" x14ac:dyDescent="0.35">
      <c r="L15578" s="213"/>
    </row>
    <row r="15579" spans="12:12" x14ac:dyDescent="0.35">
      <c r="L15579" s="213"/>
    </row>
    <row r="15580" spans="12:12" x14ac:dyDescent="0.35">
      <c r="L15580" s="213"/>
    </row>
    <row r="15581" spans="12:12" x14ac:dyDescent="0.35">
      <c r="L15581" s="213"/>
    </row>
    <row r="15582" spans="12:12" x14ac:dyDescent="0.35">
      <c r="L15582" s="213"/>
    </row>
    <row r="15583" spans="12:12" x14ac:dyDescent="0.35">
      <c r="L15583" s="213"/>
    </row>
    <row r="15584" spans="12:12" x14ac:dyDescent="0.35">
      <c r="L15584" s="213"/>
    </row>
    <row r="15585" spans="12:12" x14ac:dyDescent="0.35">
      <c r="L15585" s="213"/>
    </row>
    <row r="15586" spans="12:12" x14ac:dyDescent="0.35">
      <c r="L15586" s="213"/>
    </row>
    <row r="15587" spans="12:12" x14ac:dyDescent="0.35">
      <c r="L15587" s="213"/>
    </row>
    <row r="15588" spans="12:12" x14ac:dyDescent="0.35">
      <c r="L15588" s="213"/>
    </row>
    <row r="15589" spans="12:12" x14ac:dyDescent="0.35">
      <c r="L15589" s="213"/>
    </row>
    <row r="15590" spans="12:12" x14ac:dyDescent="0.35">
      <c r="L15590" s="213"/>
    </row>
    <row r="15591" spans="12:12" x14ac:dyDescent="0.35">
      <c r="L15591" s="213"/>
    </row>
    <row r="15592" spans="12:12" x14ac:dyDescent="0.35">
      <c r="L15592" s="213"/>
    </row>
    <row r="15593" spans="12:12" x14ac:dyDescent="0.35">
      <c r="L15593" s="213"/>
    </row>
    <row r="15594" spans="12:12" x14ac:dyDescent="0.35">
      <c r="L15594" s="213"/>
    </row>
    <row r="15595" spans="12:12" x14ac:dyDescent="0.35">
      <c r="L15595" s="213"/>
    </row>
    <row r="15596" spans="12:12" x14ac:dyDescent="0.35">
      <c r="L15596" s="213"/>
    </row>
    <row r="15597" spans="12:12" x14ac:dyDescent="0.35">
      <c r="L15597" s="213"/>
    </row>
    <row r="15598" spans="12:12" x14ac:dyDescent="0.35">
      <c r="L15598" s="213"/>
    </row>
    <row r="15599" spans="12:12" x14ac:dyDescent="0.35">
      <c r="L15599" s="213"/>
    </row>
    <row r="15600" spans="12:12" x14ac:dyDescent="0.35">
      <c r="L15600" s="213"/>
    </row>
    <row r="15601" spans="12:12" x14ac:dyDescent="0.35">
      <c r="L15601" s="213"/>
    </row>
    <row r="15602" spans="12:12" x14ac:dyDescent="0.35">
      <c r="L15602" s="213"/>
    </row>
    <row r="15603" spans="12:12" x14ac:dyDescent="0.35">
      <c r="L15603" s="213"/>
    </row>
    <row r="15604" spans="12:12" x14ac:dyDescent="0.35">
      <c r="L15604" s="213"/>
    </row>
    <row r="15605" spans="12:12" x14ac:dyDescent="0.35">
      <c r="L15605" s="213"/>
    </row>
    <row r="15606" spans="12:12" x14ac:dyDescent="0.35">
      <c r="L15606" s="213"/>
    </row>
    <row r="15607" spans="12:12" x14ac:dyDescent="0.35">
      <c r="L15607" s="213"/>
    </row>
    <row r="15608" spans="12:12" x14ac:dyDescent="0.35">
      <c r="L15608" s="213"/>
    </row>
    <row r="15609" spans="12:12" x14ac:dyDescent="0.35">
      <c r="L15609" s="213"/>
    </row>
    <row r="15610" spans="12:12" x14ac:dyDescent="0.35">
      <c r="L15610" s="213"/>
    </row>
    <row r="15611" spans="12:12" x14ac:dyDescent="0.35">
      <c r="L15611" s="213"/>
    </row>
    <row r="15612" spans="12:12" x14ac:dyDescent="0.35">
      <c r="L15612" s="213"/>
    </row>
    <row r="15613" spans="12:12" x14ac:dyDescent="0.35">
      <c r="L15613" s="213"/>
    </row>
    <row r="15614" spans="12:12" x14ac:dyDescent="0.35">
      <c r="L15614" s="213"/>
    </row>
    <row r="15615" spans="12:12" x14ac:dyDescent="0.35">
      <c r="L15615" s="213"/>
    </row>
    <row r="15616" spans="12:12" x14ac:dyDescent="0.35">
      <c r="L15616" s="213"/>
    </row>
    <row r="15617" spans="12:12" x14ac:dyDescent="0.35">
      <c r="L15617" s="213"/>
    </row>
    <row r="15618" spans="12:12" x14ac:dyDescent="0.35">
      <c r="L15618" s="213"/>
    </row>
    <row r="15619" spans="12:12" x14ac:dyDescent="0.35">
      <c r="L15619" s="213"/>
    </row>
    <row r="15620" spans="12:12" x14ac:dyDescent="0.35">
      <c r="L15620" s="213"/>
    </row>
    <row r="15621" spans="12:12" x14ac:dyDescent="0.35">
      <c r="L15621" s="213"/>
    </row>
    <row r="15622" spans="12:12" x14ac:dyDescent="0.35">
      <c r="L15622" s="213"/>
    </row>
    <row r="15623" spans="12:12" x14ac:dyDescent="0.35">
      <c r="L15623" s="213"/>
    </row>
    <row r="15624" spans="12:12" x14ac:dyDescent="0.35">
      <c r="L15624" s="213"/>
    </row>
    <row r="15625" spans="12:12" x14ac:dyDescent="0.35">
      <c r="L15625" s="213"/>
    </row>
    <row r="15626" spans="12:12" x14ac:dyDescent="0.35">
      <c r="L15626" s="213"/>
    </row>
    <row r="15627" spans="12:12" x14ac:dyDescent="0.35">
      <c r="L15627" s="213"/>
    </row>
    <row r="15628" spans="12:12" x14ac:dyDescent="0.35">
      <c r="L15628" s="213"/>
    </row>
    <row r="15629" spans="12:12" x14ac:dyDescent="0.35">
      <c r="L15629" s="213"/>
    </row>
    <row r="15630" spans="12:12" x14ac:dyDescent="0.35">
      <c r="L15630" s="213"/>
    </row>
    <row r="15631" spans="12:12" x14ac:dyDescent="0.35">
      <c r="L15631" s="213"/>
    </row>
    <row r="15632" spans="12:12" x14ac:dyDescent="0.35">
      <c r="L15632" s="213"/>
    </row>
    <row r="15633" spans="12:12" x14ac:dyDescent="0.35">
      <c r="L15633" s="213"/>
    </row>
    <row r="15634" spans="12:12" x14ac:dyDescent="0.35">
      <c r="L15634" s="213"/>
    </row>
    <row r="15635" spans="12:12" x14ac:dyDescent="0.35">
      <c r="L15635" s="213"/>
    </row>
    <row r="15636" spans="12:12" x14ac:dyDescent="0.35">
      <c r="L15636" s="213"/>
    </row>
    <row r="15637" spans="12:12" x14ac:dyDescent="0.35">
      <c r="L15637" s="213"/>
    </row>
    <row r="15638" spans="12:12" x14ac:dyDescent="0.35">
      <c r="L15638" s="213"/>
    </row>
    <row r="15639" spans="12:12" x14ac:dyDescent="0.35">
      <c r="L15639" s="213"/>
    </row>
    <row r="15640" spans="12:12" x14ac:dyDescent="0.35">
      <c r="L15640" s="213"/>
    </row>
    <row r="15641" spans="12:12" x14ac:dyDescent="0.35">
      <c r="L15641" s="213"/>
    </row>
    <row r="15642" spans="12:12" x14ac:dyDescent="0.35">
      <c r="L15642" s="213"/>
    </row>
    <row r="15643" spans="12:12" x14ac:dyDescent="0.35">
      <c r="L15643" s="213"/>
    </row>
    <row r="15644" spans="12:12" x14ac:dyDescent="0.35">
      <c r="L15644" s="213"/>
    </row>
    <row r="15645" spans="12:12" x14ac:dyDescent="0.35">
      <c r="L15645" s="213"/>
    </row>
    <row r="15646" spans="12:12" x14ac:dyDescent="0.35">
      <c r="L15646" s="213"/>
    </row>
    <row r="15647" spans="12:12" x14ac:dyDescent="0.35">
      <c r="L15647" s="213"/>
    </row>
    <row r="15648" spans="12:12" x14ac:dyDescent="0.35">
      <c r="L15648" s="213"/>
    </row>
    <row r="15649" spans="12:12" x14ac:dyDescent="0.35">
      <c r="L15649" s="213"/>
    </row>
    <row r="15650" spans="12:12" x14ac:dyDescent="0.35">
      <c r="L15650" s="213"/>
    </row>
    <row r="15651" spans="12:12" x14ac:dyDescent="0.35">
      <c r="L15651" s="213"/>
    </row>
    <row r="15652" spans="12:12" x14ac:dyDescent="0.35">
      <c r="L15652" s="213"/>
    </row>
    <row r="15653" spans="12:12" x14ac:dyDescent="0.35">
      <c r="L15653" s="213"/>
    </row>
    <row r="15654" spans="12:12" x14ac:dyDescent="0.35">
      <c r="L15654" s="213"/>
    </row>
    <row r="15655" spans="12:12" x14ac:dyDescent="0.35">
      <c r="L15655" s="213"/>
    </row>
    <row r="15656" spans="12:12" x14ac:dyDescent="0.35">
      <c r="L15656" s="213"/>
    </row>
    <row r="15657" spans="12:12" x14ac:dyDescent="0.35">
      <c r="L15657" s="213"/>
    </row>
    <row r="15658" spans="12:12" x14ac:dyDescent="0.35">
      <c r="L15658" s="213"/>
    </row>
    <row r="15659" spans="12:12" x14ac:dyDescent="0.35">
      <c r="L15659" s="213"/>
    </row>
    <row r="15660" spans="12:12" x14ac:dyDescent="0.35">
      <c r="L15660" s="213"/>
    </row>
    <row r="15661" spans="12:12" x14ac:dyDescent="0.35">
      <c r="L15661" s="213"/>
    </row>
    <row r="15662" spans="12:12" x14ac:dyDescent="0.35">
      <c r="L15662" s="213"/>
    </row>
    <row r="15663" spans="12:12" x14ac:dyDescent="0.35">
      <c r="L15663" s="213"/>
    </row>
    <row r="15664" spans="12:12" x14ac:dyDescent="0.35">
      <c r="L15664" s="213"/>
    </row>
    <row r="15665" spans="12:12" x14ac:dyDescent="0.35">
      <c r="L15665" s="213"/>
    </row>
    <row r="15666" spans="12:12" x14ac:dyDescent="0.35">
      <c r="L15666" s="213"/>
    </row>
    <row r="15667" spans="12:12" x14ac:dyDescent="0.35">
      <c r="L15667" s="213"/>
    </row>
    <row r="15668" spans="12:12" x14ac:dyDescent="0.35">
      <c r="L15668" s="213"/>
    </row>
    <row r="15669" spans="12:12" x14ac:dyDescent="0.35">
      <c r="L15669" s="213"/>
    </row>
    <row r="15670" spans="12:12" x14ac:dyDescent="0.35">
      <c r="L15670" s="213"/>
    </row>
    <row r="15671" spans="12:12" x14ac:dyDescent="0.35">
      <c r="L15671" s="213"/>
    </row>
    <row r="15672" spans="12:12" x14ac:dyDescent="0.35">
      <c r="L15672" s="213"/>
    </row>
    <row r="15673" spans="12:12" x14ac:dyDescent="0.35">
      <c r="L15673" s="213"/>
    </row>
    <row r="15674" spans="12:12" x14ac:dyDescent="0.35">
      <c r="L15674" s="213"/>
    </row>
    <row r="15675" spans="12:12" x14ac:dyDescent="0.35">
      <c r="L15675" s="213"/>
    </row>
    <row r="15676" spans="12:12" x14ac:dyDescent="0.35">
      <c r="L15676" s="213"/>
    </row>
    <row r="15677" spans="12:12" x14ac:dyDescent="0.35">
      <c r="L15677" s="213"/>
    </row>
    <row r="15678" spans="12:12" x14ac:dyDescent="0.35">
      <c r="L15678" s="213"/>
    </row>
    <row r="15679" spans="12:12" x14ac:dyDescent="0.35">
      <c r="L15679" s="213"/>
    </row>
    <row r="15680" spans="12:12" x14ac:dyDescent="0.35">
      <c r="L15680" s="213"/>
    </row>
    <row r="15681" spans="12:12" x14ac:dyDescent="0.35">
      <c r="L15681" s="213"/>
    </row>
    <row r="15682" spans="12:12" x14ac:dyDescent="0.35">
      <c r="L15682" s="213"/>
    </row>
    <row r="15683" spans="12:12" x14ac:dyDescent="0.35">
      <c r="L15683" s="213"/>
    </row>
    <row r="15684" spans="12:12" x14ac:dyDescent="0.35">
      <c r="L15684" s="213"/>
    </row>
    <row r="15685" spans="12:12" x14ac:dyDescent="0.35">
      <c r="L15685" s="213"/>
    </row>
    <row r="15686" spans="12:12" x14ac:dyDescent="0.35">
      <c r="L15686" s="213"/>
    </row>
    <row r="15687" spans="12:12" x14ac:dyDescent="0.35">
      <c r="L15687" s="213"/>
    </row>
    <row r="15688" spans="12:12" x14ac:dyDescent="0.35">
      <c r="L15688" s="213"/>
    </row>
    <row r="15689" spans="12:12" x14ac:dyDescent="0.35">
      <c r="L15689" s="213"/>
    </row>
    <row r="15690" spans="12:12" x14ac:dyDescent="0.35">
      <c r="L15690" s="213"/>
    </row>
    <row r="15691" spans="12:12" x14ac:dyDescent="0.35">
      <c r="L15691" s="213"/>
    </row>
    <row r="15692" spans="12:12" x14ac:dyDescent="0.35">
      <c r="L15692" s="213"/>
    </row>
    <row r="15693" spans="12:12" x14ac:dyDescent="0.35">
      <c r="L15693" s="213"/>
    </row>
    <row r="15694" spans="12:12" x14ac:dyDescent="0.35">
      <c r="L15694" s="213"/>
    </row>
    <row r="15695" spans="12:12" x14ac:dyDescent="0.35">
      <c r="L15695" s="213"/>
    </row>
    <row r="15696" spans="12:12" x14ac:dyDescent="0.35">
      <c r="L15696" s="213"/>
    </row>
    <row r="15697" spans="12:12" x14ac:dyDescent="0.35">
      <c r="L15697" s="213"/>
    </row>
    <row r="15698" spans="12:12" x14ac:dyDescent="0.35">
      <c r="L15698" s="213"/>
    </row>
    <row r="15699" spans="12:12" x14ac:dyDescent="0.35">
      <c r="L15699" s="213"/>
    </row>
    <row r="15700" spans="12:12" x14ac:dyDescent="0.35">
      <c r="L15700" s="213"/>
    </row>
    <row r="15701" spans="12:12" x14ac:dyDescent="0.35">
      <c r="L15701" s="213"/>
    </row>
    <row r="15702" spans="12:12" x14ac:dyDescent="0.35">
      <c r="L15702" s="213"/>
    </row>
    <row r="15703" spans="12:12" x14ac:dyDescent="0.35">
      <c r="L15703" s="213"/>
    </row>
    <row r="15704" spans="12:12" x14ac:dyDescent="0.35">
      <c r="L15704" s="213"/>
    </row>
    <row r="15705" spans="12:12" x14ac:dyDescent="0.35">
      <c r="L15705" s="213"/>
    </row>
    <row r="15706" spans="12:12" x14ac:dyDescent="0.35">
      <c r="L15706" s="213"/>
    </row>
    <row r="15707" spans="12:12" x14ac:dyDescent="0.35">
      <c r="L15707" s="213"/>
    </row>
    <row r="15708" spans="12:12" x14ac:dyDescent="0.35">
      <c r="L15708" s="213"/>
    </row>
    <row r="15709" spans="12:12" x14ac:dyDescent="0.35">
      <c r="L15709" s="213"/>
    </row>
    <row r="15710" spans="12:12" x14ac:dyDescent="0.35">
      <c r="L15710" s="213"/>
    </row>
    <row r="15711" spans="12:12" x14ac:dyDescent="0.35">
      <c r="L15711" s="213"/>
    </row>
    <row r="15712" spans="12:12" x14ac:dyDescent="0.35">
      <c r="L15712" s="213"/>
    </row>
    <row r="15713" spans="12:12" x14ac:dyDescent="0.35">
      <c r="L15713" s="213"/>
    </row>
    <row r="15714" spans="12:12" x14ac:dyDescent="0.35">
      <c r="L15714" s="213"/>
    </row>
    <row r="15715" spans="12:12" x14ac:dyDescent="0.35">
      <c r="L15715" s="213"/>
    </row>
    <row r="15716" spans="12:12" x14ac:dyDescent="0.35">
      <c r="L15716" s="213"/>
    </row>
    <row r="15717" spans="12:12" x14ac:dyDescent="0.35">
      <c r="L15717" s="213"/>
    </row>
    <row r="15718" spans="12:12" x14ac:dyDescent="0.35">
      <c r="L15718" s="213"/>
    </row>
    <row r="15719" spans="12:12" x14ac:dyDescent="0.35">
      <c r="L15719" s="213"/>
    </row>
    <row r="15720" spans="12:12" x14ac:dyDescent="0.35">
      <c r="L15720" s="213"/>
    </row>
    <row r="15721" spans="12:12" x14ac:dyDescent="0.35">
      <c r="L15721" s="213"/>
    </row>
    <row r="15722" spans="12:12" x14ac:dyDescent="0.35">
      <c r="L15722" s="213"/>
    </row>
    <row r="15723" spans="12:12" x14ac:dyDescent="0.35">
      <c r="L15723" s="213"/>
    </row>
    <row r="15724" spans="12:12" x14ac:dyDescent="0.35">
      <c r="L15724" s="213"/>
    </row>
    <row r="15725" spans="12:12" x14ac:dyDescent="0.35">
      <c r="L15725" s="213"/>
    </row>
    <row r="15726" spans="12:12" x14ac:dyDescent="0.35">
      <c r="L15726" s="213"/>
    </row>
    <row r="15727" spans="12:12" x14ac:dyDescent="0.35">
      <c r="L15727" s="213"/>
    </row>
    <row r="15728" spans="12:12" x14ac:dyDescent="0.35">
      <c r="L15728" s="213"/>
    </row>
    <row r="15729" spans="12:12" x14ac:dyDescent="0.35">
      <c r="L15729" s="213"/>
    </row>
    <row r="15730" spans="12:12" x14ac:dyDescent="0.35">
      <c r="L15730" s="213"/>
    </row>
    <row r="15731" spans="12:12" x14ac:dyDescent="0.35">
      <c r="L15731" s="213"/>
    </row>
    <row r="15732" spans="12:12" x14ac:dyDescent="0.35">
      <c r="L15732" s="213"/>
    </row>
    <row r="15733" spans="12:12" x14ac:dyDescent="0.35">
      <c r="L15733" s="213"/>
    </row>
    <row r="15734" spans="12:12" x14ac:dyDescent="0.35">
      <c r="L15734" s="213"/>
    </row>
    <row r="15735" spans="12:12" x14ac:dyDescent="0.35">
      <c r="L15735" s="213"/>
    </row>
    <row r="15736" spans="12:12" x14ac:dyDescent="0.35">
      <c r="L15736" s="213"/>
    </row>
    <row r="15737" spans="12:12" x14ac:dyDescent="0.35">
      <c r="L15737" s="213"/>
    </row>
    <row r="15738" spans="12:12" x14ac:dyDescent="0.35">
      <c r="L15738" s="213"/>
    </row>
    <row r="15739" spans="12:12" x14ac:dyDescent="0.35">
      <c r="L15739" s="213"/>
    </row>
    <row r="15740" spans="12:12" x14ac:dyDescent="0.35">
      <c r="L15740" s="213"/>
    </row>
    <row r="15741" spans="12:12" x14ac:dyDescent="0.35">
      <c r="L15741" s="213"/>
    </row>
    <row r="15742" spans="12:12" x14ac:dyDescent="0.35">
      <c r="L15742" s="213"/>
    </row>
    <row r="15743" spans="12:12" x14ac:dyDescent="0.35">
      <c r="L15743" s="213"/>
    </row>
    <row r="15744" spans="12:12" x14ac:dyDescent="0.35">
      <c r="L15744" s="213"/>
    </row>
    <row r="15745" spans="12:12" x14ac:dyDescent="0.35">
      <c r="L15745" s="213"/>
    </row>
    <row r="15746" spans="12:12" x14ac:dyDescent="0.35">
      <c r="L15746" s="213"/>
    </row>
    <row r="15747" spans="12:12" x14ac:dyDescent="0.35">
      <c r="L15747" s="213"/>
    </row>
    <row r="15748" spans="12:12" x14ac:dyDescent="0.35">
      <c r="L15748" s="213"/>
    </row>
    <row r="15749" spans="12:12" x14ac:dyDescent="0.35">
      <c r="L15749" s="213"/>
    </row>
    <row r="15750" spans="12:12" x14ac:dyDescent="0.35">
      <c r="L15750" s="213"/>
    </row>
    <row r="15751" spans="12:12" x14ac:dyDescent="0.35">
      <c r="L15751" s="213"/>
    </row>
    <row r="15752" spans="12:12" x14ac:dyDescent="0.35">
      <c r="L15752" s="213"/>
    </row>
    <row r="15753" spans="12:12" x14ac:dyDescent="0.35">
      <c r="L15753" s="213"/>
    </row>
    <row r="15754" spans="12:12" x14ac:dyDescent="0.35">
      <c r="L15754" s="213"/>
    </row>
    <row r="15755" spans="12:12" x14ac:dyDescent="0.35">
      <c r="L15755" s="213"/>
    </row>
    <row r="15756" spans="12:12" x14ac:dyDescent="0.35">
      <c r="L15756" s="213"/>
    </row>
    <row r="15757" spans="12:12" x14ac:dyDescent="0.35">
      <c r="L15757" s="213"/>
    </row>
    <row r="15758" spans="12:12" x14ac:dyDescent="0.35">
      <c r="L15758" s="213"/>
    </row>
    <row r="15759" spans="12:12" x14ac:dyDescent="0.35">
      <c r="L15759" s="213"/>
    </row>
    <row r="15760" spans="12:12" x14ac:dyDescent="0.35">
      <c r="L15760" s="213"/>
    </row>
    <row r="15761" spans="12:12" x14ac:dyDescent="0.35">
      <c r="L15761" s="213"/>
    </row>
    <row r="15762" spans="12:12" x14ac:dyDescent="0.35">
      <c r="L15762" s="213"/>
    </row>
    <row r="15763" spans="12:12" x14ac:dyDescent="0.35">
      <c r="L15763" s="213"/>
    </row>
    <row r="15764" spans="12:12" x14ac:dyDescent="0.35">
      <c r="L15764" s="213"/>
    </row>
    <row r="15765" spans="12:12" x14ac:dyDescent="0.35">
      <c r="L15765" s="213"/>
    </row>
    <row r="15766" spans="12:12" x14ac:dyDescent="0.35">
      <c r="L15766" s="213"/>
    </row>
    <row r="15767" spans="12:12" x14ac:dyDescent="0.35">
      <c r="L15767" s="213"/>
    </row>
    <row r="15768" spans="12:12" x14ac:dyDescent="0.35">
      <c r="L15768" s="213"/>
    </row>
    <row r="15769" spans="12:12" x14ac:dyDescent="0.35">
      <c r="L15769" s="213"/>
    </row>
    <row r="15770" spans="12:12" x14ac:dyDescent="0.35">
      <c r="L15770" s="213"/>
    </row>
    <row r="15771" spans="12:12" x14ac:dyDescent="0.35">
      <c r="L15771" s="213"/>
    </row>
    <row r="15772" spans="12:12" x14ac:dyDescent="0.35">
      <c r="L15772" s="213"/>
    </row>
    <row r="15773" spans="12:12" x14ac:dyDescent="0.35">
      <c r="L15773" s="213"/>
    </row>
    <row r="15774" spans="12:12" x14ac:dyDescent="0.35">
      <c r="L15774" s="213"/>
    </row>
    <row r="15775" spans="12:12" x14ac:dyDescent="0.35">
      <c r="L15775" s="213"/>
    </row>
    <row r="15776" spans="12:12" x14ac:dyDescent="0.35">
      <c r="L15776" s="213"/>
    </row>
    <row r="15777" spans="12:12" x14ac:dyDescent="0.35">
      <c r="L15777" s="213"/>
    </row>
    <row r="15778" spans="12:12" x14ac:dyDescent="0.35">
      <c r="L15778" s="213"/>
    </row>
    <row r="15779" spans="12:12" x14ac:dyDescent="0.35">
      <c r="L15779" s="213"/>
    </row>
    <row r="15780" spans="12:12" x14ac:dyDescent="0.35">
      <c r="L15780" s="213"/>
    </row>
    <row r="15781" spans="12:12" x14ac:dyDescent="0.35">
      <c r="L15781" s="213"/>
    </row>
    <row r="15782" spans="12:12" x14ac:dyDescent="0.35">
      <c r="L15782" s="213"/>
    </row>
    <row r="15783" spans="12:12" x14ac:dyDescent="0.35">
      <c r="L15783" s="213"/>
    </row>
    <row r="15784" spans="12:12" x14ac:dyDescent="0.35">
      <c r="L15784" s="213"/>
    </row>
    <row r="15785" spans="12:12" x14ac:dyDescent="0.35">
      <c r="L15785" s="213"/>
    </row>
    <row r="15786" spans="12:12" x14ac:dyDescent="0.35">
      <c r="L15786" s="213"/>
    </row>
    <row r="15787" spans="12:12" x14ac:dyDescent="0.35">
      <c r="L15787" s="213"/>
    </row>
    <row r="15788" spans="12:12" x14ac:dyDescent="0.35">
      <c r="L15788" s="213"/>
    </row>
    <row r="15789" spans="12:12" x14ac:dyDescent="0.35">
      <c r="L15789" s="213"/>
    </row>
    <row r="15790" spans="12:12" x14ac:dyDescent="0.35">
      <c r="L15790" s="213"/>
    </row>
    <row r="15791" spans="12:12" x14ac:dyDescent="0.35">
      <c r="L15791" s="213"/>
    </row>
    <row r="15792" spans="12:12" x14ac:dyDescent="0.35">
      <c r="L15792" s="213"/>
    </row>
    <row r="15793" spans="12:12" x14ac:dyDescent="0.35">
      <c r="L15793" s="213"/>
    </row>
    <row r="15794" spans="12:12" x14ac:dyDescent="0.35">
      <c r="L15794" s="213"/>
    </row>
    <row r="15795" spans="12:12" x14ac:dyDescent="0.35">
      <c r="L15795" s="213"/>
    </row>
    <row r="15796" spans="12:12" x14ac:dyDescent="0.35">
      <c r="L15796" s="213"/>
    </row>
    <row r="15797" spans="12:12" x14ac:dyDescent="0.35">
      <c r="L15797" s="213"/>
    </row>
    <row r="15798" spans="12:12" x14ac:dyDescent="0.35">
      <c r="L15798" s="213"/>
    </row>
    <row r="15799" spans="12:12" x14ac:dyDescent="0.35">
      <c r="L15799" s="213"/>
    </row>
    <row r="15800" spans="12:12" x14ac:dyDescent="0.35">
      <c r="L15800" s="213"/>
    </row>
    <row r="15801" spans="12:12" x14ac:dyDescent="0.35">
      <c r="L15801" s="213"/>
    </row>
    <row r="15802" spans="12:12" x14ac:dyDescent="0.35">
      <c r="L15802" s="213"/>
    </row>
    <row r="15803" spans="12:12" x14ac:dyDescent="0.35">
      <c r="L15803" s="213"/>
    </row>
    <row r="15804" spans="12:12" x14ac:dyDescent="0.35">
      <c r="L15804" s="213"/>
    </row>
    <row r="15805" spans="12:12" x14ac:dyDescent="0.35">
      <c r="L15805" s="213"/>
    </row>
    <row r="15806" spans="12:12" x14ac:dyDescent="0.35">
      <c r="L15806" s="213"/>
    </row>
    <row r="15807" spans="12:12" x14ac:dyDescent="0.35">
      <c r="L15807" s="213"/>
    </row>
    <row r="15808" spans="12:12" x14ac:dyDescent="0.35">
      <c r="L15808" s="213"/>
    </row>
    <row r="15809" spans="12:12" x14ac:dyDescent="0.35">
      <c r="L15809" s="213"/>
    </row>
    <row r="15810" spans="12:12" x14ac:dyDescent="0.35">
      <c r="L15810" s="213"/>
    </row>
    <row r="15811" spans="12:12" x14ac:dyDescent="0.35">
      <c r="L15811" s="213"/>
    </row>
    <row r="15812" spans="12:12" x14ac:dyDescent="0.35">
      <c r="L15812" s="213"/>
    </row>
    <row r="15813" spans="12:12" x14ac:dyDescent="0.35">
      <c r="L15813" s="213"/>
    </row>
    <row r="15814" spans="12:12" x14ac:dyDescent="0.35">
      <c r="L15814" s="213"/>
    </row>
    <row r="15815" spans="12:12" x14ac:dyDescent="0.35">
      <c r="L15815" s="213"/>
    </row>
    <row r="15816" spans="12:12" x14ac:dyDescent="0.35">
      <c r="L15816" s="213"/>
    </row>
    <row r="15817" spans="12:12" x14ac:dyDescent="0.35">
      <c r="L15817" s="213"/>
    </row>
    <row r="15818" spans="12:12" x14ac:dyDescent="0.35">
      <c r="L15818" s="213"/>
    </row>
    <row r="15819" spans="12:12" x14ac:dyDescent="0.35">
      <c r="L15819" s="213"/>
    </row>
    <row r="15820" spans="12:12" x14ac:dyDescent="0.35">
      <c r="L15820" s="213"/>
    </row>
    <row r="15821" spans="12:12" x14ac:dyDescent="0.35">
      <c r="L15821" s="213"/>
    </row>
    <row r="15822" spans="12:12" x14ac:dyDescent="0.35">
      <c r="L15822" s="213"/>
    </row>
    <row r="15823" spans="12:12" x14ac:dyDescent="0.35">
      <c r="L15823" s="213"/>
    </row>
    <row r="15824" spans="12:12" x14ac:dyDescent="0.35">
      <c r="L15824" s="213"/>
    </row>
    <row r="15825" spans="12:12" x14ac:dyDescent="0.35">
      <c r="L15825" s="213"/>
    </row>
    <row r="15826" spans="12:12" x14ac:dyDescent="0.35">
      <c r="L15826" s="213"/>
    </row>
    <row r="15827" spans="12:12" x14ac:dyDescent="0.35">
      <c r="L15827" s="213"/>
    </row>
    <row r="15828" spans="12:12" x14ac:dyDescent="0.35">
      <c r="L15828" s="213"/>
    </row>
    <row r="15829" spans="12:12" x14ac:dyDescent="0.35">
      <c r="L15829" s="213"/>
    </row>
    <row r="15830" spans="12:12" x14ac:dyDescent="0.35">
      <c r="L15830" s="213"/>
    </row>
    <row r="15831" spans="12:12" x14ac:dyDescent="0.35">
      <c r="L15831" s="213"/>
    </row>
    <row r="15832" spans="12:12" x14ac:dyDescent="0.35">
      <c r="L15832" s="213"/>
    </row>
    <row r="15833" spans="12:12" x14ac:dyDescent="0.35">
      <c r="L15833" s="213"/>
    </row>
    <row r="15834" spans="12:12" x14ac:dyDescent="0.35">
      <c r="L15834" s="213"/>
    </row>
    <row r="15835" spans="12:12" x14ac:dyDescent="0.35">
      <c r="L15835" s="213"/>
    </row>
    <row r="15836" spans="12:12" x14ac:dyDescent="0.35">
      <c r="L15836" s="213"/>
    </row>
    <row r="15837" spans="12:12" x14ac:dyDescent="0.35">
      <c r="L15837" s="213"/>
    </row>
    <row r="15838" spans="12:12" x14ac:dyDescent="0.35">
      <c r="L15838" s="213"/>
    </row>
    <row r="15839" spans="12:12" x14ac:dyDescent="0.35">
      <c r="L15839" s="213"/>
    </row>
    <row r="15840" spans="12:12" x14ac:dyDescent="0.35">
      <c r="L15840" s="213"/>
    </row>
    <row r="15841" spans="12:12" x14ac:dyDescent="0.35">
      <c r="L15841" s="213"/>
    </row>
    <row r="15842" spans="12:12" x14ac:dyDescent="0.35">
      <c r="L15842" s="213"/>
    </row>
    <row r="15843" spans="12:12" x14ac:dyDescent="0.35">
      <c r="L15843" s="213"/>
    </row>
    <row r="15844" spans="12:12" x14ac:dyDescent="0.35">
      <c r="L15844" s="213"/>
    </row>
    <row r="15845" spans="12:12" x14ac:dyDescent="0.35">
      <c r="L15845" s="213"/>
    </row>
    <row r="15846" spans="12:12" x14ac:dyDescent="0.35">
      <c r="L15846" s="213"/>
    </row>
    <row r="15847" spans="12:12" x14ac:dyDescent="0.35">
      <c r="L15847" s="213"/>
    </row>
    <row r="15848" spans="12:12" x14ac:dyDescent="0.35">
      <c r="L15848" s="213"/>
    </row>
    <row r="15849" spans="12:12" x14ac:dyDescent="0.35">
      <c r="L15849" s="213"/>
    </row>
    <row r="15850" spans="12:12" x14ac:dyDescent="0.35">
      <c r="L15850" s="213"/>
    </row>
    <row r="15851" spans="12:12" x14ac:dyDescent="0.35">
      <c r="L15851" s="213"/>
    </row>
    <row r="15852" spans="12:12" x14ac:dyDescent="0.35">
      <c r="L15852" s="213"/>
    </row>
    <row r="15853" spans="12:12" x14ac:dyDescent="0.35">
      <c r="L15853" s="213"/>
    </row>
    <row r="15854" spans="12:12" x14ac:dyDescent="0.35">
      <c r="L15854" s="213"/>
    </row>
    <row r="15855" spans="12:12" x14ac:dyDescent="0.35">
      <c r="L15855" s="213"/>
    </row>
    <row r="15856" spans="12:12" x14ac:dyDescent="0.35">
      <c r="L15856" s="213"/>
    </row>
    <row r="15857" spans="12:12" x14ac:dyDescent="0.35">
      <c r="L15857" s="213"/>
    </row>
    <row r="15858" spans="12:12" x14ac:dyDescent="0.35">
      <c r="L15858" s="213"/>
    </row>
    <row r="15859" spans="12:12" x14ac:dyDescent="0.35">
      <c r="L15859" s="213"/>
    </row>
    <row r="15860" spans="12:12" x14ac:dyDescent="0.35">
      <c r="L15860" s="213"/>
    </row>
    <row r="15861" spans="12:12" x14ac:dyDescent="0.35">
      <c r="L15861" s="213"/>
    </row>
    <row r="15862" spans="12:12" x14ac:dyDescent="0.35">
      <c r="L15862" s="213"/>
    </row>
    <row r="15863" spans="12:12" x14ac:dyDescent="0.35">
      <c r="L15863" s="213"/>
    </row>
    <row r="15864" spans="12:12" x14ac:dyDescent="0.35">
      <c r="L15864" s="213"/>
    </row>
    <row r="15865" spans="12:12" x14ac:dyDescent="0.35">
      <c r="L15865" s="213"/>
    </row>
    <row r="15866" spans="12:12" x14ac:dyDescent="0.35">
      <c r="L15866" s="213"/>
    </row>
    <row r="15867" spans="12:12" x14ac:dyDescent="0.35">
      <c r="L15867" s="213"/>
    </row>
    <row r="15868" spans="12:12" x14ac:dyDescent="0.35">
      <c r="L15868" s="213"/>
    </row>
    <row r="15869" spans="12:12" x14ac:dyDescent="0.35">
      <c r="L15869" s="213"/>
    </row>
    <row r="15870" spans="12:12" x14ac:dyDescent="0.35">
      <c r="L15870" s="213"/>
    </row>
    <row r="15871" spans="12:12" x14ac:dyDescent="0.35">
      <c r="L15871" s="213"/>
    </row>
    <row r="15872" spans="12:12" x14ac:dyDescent="0.35">
      <c r="L15872" s="213"/>
    </row>
    <row r="15873" spans="12:12" x14ac:dyDescent="0.35">
      <c r="L15873" s="213"/>
    </row>
    <row r="15874" spans="12:12" x14ac:dyDescent="0.35">
      <c r="L15874" s="213"/>
    </row>
    <row r="15875" spans="12:12" x14ac:dyDescent="0.35">
      <c r="L15875" s="213"/>
    </row>
    <row r="15876" spans="12:12" x14ac:dyDescent="0.35">
      <c r="L15876" s="213"/>
    </row>
    <row r="15877" spans="12:12" x14ac:dyDescent="0.35">
      <c r="L15877" s="213"/>
    </row>
    <row r="15878" spans="12:12" x14ac:dyDescent="0.35">
      <c r="L15878" s="213"/>
    </row>
    <row r="15879" spans="12:12" x14ac:dyDescent="0.35">
      <c r="L15879" s="213"/>
    </row>
    <row r="15880" spans="12:12" x14ac:dyDescent="0.35">
      <c r="L15880" s="213"/>
    </row>
    <row r="15881" spans="12:12" x14ac:dyDescent="0.35">
      <c r="L15881" s="213"/>
    </row>
    <row r="15882" spans="12:12" x14ac:dyDescent="0.35">
      <c r="L15882" s="213"/>
    </row>
    <row r="15883" spans="12:12" x14ac:dyDescent="0.35">
      <c r="L15883" s="213"/>
    </row>
    <row r="15884" spans="12:12" x14ac:dyDescent="0.35">
      <c r="L15884" s="213"/>
    </row>
    <row r="15885" spans="12:12" x14ac:dyDescent="0.35">
      <c r="L15885" s="213"/>
    </row>
    <row r="15886" spans="12:12" x14ac:dyDescent="0.35">
      <c r="L15886" s="213"/>
    </row>
    <row r="15887" spans="12:12" x14ac:dyDescent="0.35">
      <c r="L15887" s="213"/>
    </row>
    <row r="15888" spans="12:12" x14ac:dyDescent="0.35">
      <c r="L15888" s="213"/>
    </row>
    <row r="15889" spans="12:12" x14ac:dyDescent="0.35">
      <c r="L15889" s="213"/>
    </row>
    <row r="15890" spans="12:12" x14ac:dyDescent="0.35">
      <c r="L15890" s="213"/>
    </row>
    <row r="15891" spans="12:12" x14ac:dyDescent="0.35">
      <c r="L15891" s="213"/>
    </row>
    <row r="15892" spans="12:12" x14ac:dyDescent="0.35">
      <c r="L15892" s="213"/>
    </row>
    <row r="15893" spans="12:12" x14ac:dyDescent="0.35">
      <c r="L15893" s="213"/>
    </row>
    <row r="15894" spans="12:12" x14ac:dyDescent="0.35">
      <c r="L15894" s="213"/>
    </row>
    <row r="15895" spans="12:12" x14ac:dyDescent="0.35">
      <c r="L15895" s="213"/>
    </row>
    <row r="15896" spans="12:12" x14ac:dyDescent="0.35">
      <c r="L15896" s="213"/>
    </row>
    <row r="15897" spans="12:12" x14ac:dyDescent="0.35">
      <c r="L15897" s="213"/>
    </row>
    <row r="15898" spans="12:12" x14ac:dyDescent="0.35">
      <c r="L15898" s="213"/>
    </row>
    <row r="15899" spans="12:12" x14ac:dyDescent="0.35">
      <c r="L15899" s="213"/>
    </row>
    <row r="15900" spans="12:12" x14ac:dyDescent="0.35">
      <c r="L15900" s="213"/>
    </row>
    <row r="15901" spans="12:12" x14ac:dyDescent="0.35">
      <c r="L15901" s="213"/>
    </row>
    <row r="15902" spans="12:12" x14ac:dyDescent="0.35">
      <c r="L15902" s="213"/>
    </row>
    <row r="15903" spans="12:12" x14ac:dyDescent="0.35">
      <c r="L15903" s="213"/>
    </row>
    <row r="15904" spans="12:12" x14ac:dyDescent="0.35">
      <c r="L15904" s="213"/>
    </row>
    <row r="15905" spans="12:12" x14ac:dyDescent="0.35">
      <c r="L15905" s="213"/>
    </row>
    <row r="15906" spans="12:12" x14ac:dyDescent="0.35">
      <c r="L15906" s="213"/>
    </row>
    <row r="15907" spans="12:12" x14ac:dyDescent="0.35">
      <c r="L15907" s="213"/>
    </row>
    <row r="15908" spans="12:12" x14ac:dyDescent="0.35">
      <c r="L15908" s="213"/>
    </row>
    <row r="15909" spans="12:12" x14ac:dyDescent="0.35">
      <c r="L15909" s="213"/>
    </row>
    <row r="15910" spans="12:12" x14ac:dyDescent="0.35">
      <c r="L15910" s="213"/>
    </row>
    <row r="15911" spans="12:12" x14ac:dyDescent="0.35">
      <c r="L15911" s="213"/>
    </row>
    <row r="15912" spans="12:12" x14ac:dyDescent="0.35">
      <c r="L15912" s="213"/>
    </row>
    <row r="15913" spans="12:12" x14ac:dyDescent="0.35">
      <c r="L15913" s="213"/>
    </row>
    <row r="15914" spans="12:12" x14ac:dyDescent="0.35">
      <c r="L15914" s="213"/>
    </row>
    <row r="15915" spans="12:12" x14ac:dyDescent="0.35">
      <c r="L15915" s="213"/>
    </row>
    <row r="15916" spans="12:12" x14ac:dyDescent="0.35">
      <c r="L15916" s="213"/>
    </row>
    <row r="15917" spans="12:12" x14ac:dyDescent="0.35">
      <c r="L15917" s="213"/>
    </row>
    <row r="15918" spans="12:12" x14ac:dyDescent="0.35">
      <c r="L15918" s="213"/>
    </row>
    <row r="15919" spans="12:12" x14ac:dyDescent="0.35">
      <c r="L15919" s="213"/>
    </row>
    <row r="15920" spans="12:12" x14ac:dyDescent="0.35">
      <c r="L15920" s="213"/>
    </row>
    <row r="15921" spans="12:12" x14ac:dyDescent="0.35">
      <c r="L15921" s="213"/>
    </row>
    <row r="15922" spans="12:12" x14ac:dyDescent="0.35">
      <c r="L15922" s="213"/>
    </row>
    <row r="15923" spans="12:12" x14ac:dyDescent="0.35">
      <c r="L15923" s="213"/>
    </row>
    <row r="15924" spans="12:12" x14ac:dyDescent="0.35">
      <c r="L15924" s="213"/>
    </row>
    <row r="15925" spans="12:12" x14ac:dyDescent="0.35">
      <c r="L15925" s="213"/>
    </row>
    <row r="15926" spans="12:12" x14ac:dyDescent="0.35">
      <c r="L15926" s="213"/>
    </row>
    <row r="15927" spans="12:12" x14ac:dyDescent="0.35">
      <c r="L15927" s="213"/>
    </row>
    <row r="15928" spans="12:12" x14ac:dyDescent="0.35">
      <c r="L15928" s="213"/>
    </row>
    <row r="15929" spans="12:12" x14ac:dyDescent="0.35">
      <c r="L15929" s="213"/>
    </row>
    <row r="15930" spans="12:12" x14ac:dyDescent="0.35">
      <c r="L15930" s="213"/>
    </row>
    <row r="15931" spans="12:12" x14ac:dyDescent="0.35">
      <c r="L15931" s="213"/>
    </row>
    <row r="15932" spans="12:12" x14ac:dyDescent="0.35">
      <c r="L15932" s="213"/>
    </row>
    <row r="15933" spans="12:12" x14ac:dyDescent="0.35">
      <c r="L15933" s="213"/>
    </row>
    <row r="15934" spans="12:12" x14ac:dyDescent="0.35">
      <c r="L15934" s="213"/>
    </row>
    <row r="15935" spans="12:12" x14ac:dyDescent="0.35">
      <c r="L15935" s="213"/>
    </row>
    <row r="15936" spans="12:12" x14ac:dyDescent="0.35">
      <c r="L15936" s="213"/>
    </row>
    <row r="15937" spans="12:12" x14ac:dyDescent="0.35">
      <c r="L15937" s="213"/>
    </row>
    <row r="15938" spans="12:12" x14ac:dyDescent="0.35">
      <c r="L15938" s="213"/>
    </row>
    <row r="15939" spans="12:12" x14ac:dyDescent="0.35">
      <c r="L15939" s="213"/>
    </row>
    <row r="15940" spans="12:12" x14ac:dyDescent="0.35">
      <c r="L15940" s="213"/>
    </row>
    <row r="15941" spans="12:12" x14ac:dyDescent="0.35">
      <c r="L15941" s="213"/>
    </row>
    <row r="15942" spans="12:12" x14ac:dyDescent="0.35">
      <c r="L15942" s="213"/>
    </row>
    <row r="15943" spans="12:12" x14ac:dyDescent="0.35">
      <c r="L15943" s="213"/>
    </row>
    <row r="15944" spans="12:12" x14ac:dyDescent="0.35">
      <c r="L15944" s="213"/>
    </row>
    <row r="15945" spans="12:12" x14ac:dyDescent="0.35">
      <c r="L15945" s="213"/>
    </row>
    <row r="15946" spans="12:12" x14ac:dyDescent="0.35">
      <c r="L15946" s="213"/>
    </row>
    <row r="15947" spans="12:12" x14ac:dyDescent="0.35">
      <c r="L15947" s="213"/>
    </row>
    <row r="15948" spans="12:12" x14ac:dyDescent="0.35">
      <c r="L15948" s="213"/>
    </row>
    <row r="15949" spans="12:12" x14ac:dyDescent="0.35">
      <c r="L15949" s="213"/>
    </row>
    <row r="15950" spans="12:12" x14ac:dyDescent="0.35">
      <c r="L15950" s="213"/>
    </row>
    <row r="15951" spans="12:12" x14ac:dyDescent="0.35">
      <c r="L15951" s="213"/>
    </row>
    <row r="15952" spans="12:12" x14ac:dyDescent="0.35">
      <c r="L15952" s="213"/>
    </row>
    <row r="15953" spans="12:12" x14ac:dyDescent="0.35">
      <c r="L15953" s="213"/>
    </row>
    <row r="15954" spans="12:12" x14ac:dyDescent="0.35">
      <c r="L15954" s="213"/>
    </row>
    <row r="15955" spans="12:12" x14ac:dyDescent="0.35">
      <c r="L15955" s="213"/>
    </row>
    <row r="15956" spans="12:12" x14ac:dyDescent="0.35">
      <c r="L15956" s="213"/>
    </row>
    <row r="15957" spans="12:12" x14ac:dyDescent="0.35">
      <c r="L15957" s="213"/>
    </row>
    <row r="15958" spans="12:12" x14ac:dyDescent="0.35">
      <c r="L15958" s="213"/>
    </row>
    <row r="15959" spans="12:12" x14ac:dyDescent="0.35">
      <c r="L15959" s="213"/>
    </row>
    <row r="15960" spans="12:12" x14ac:dyDescent="0.35">
      <c r="L15960" s="213"/>
    </row>
    <row r="15961" spans="12:12" x14ac:dyDescent="0.35">
      <c r="L15961" s="213"/>
    </row>
    <row r="15962" spans="12:12" x14ac:dyDescent="0.35">
      <c r="L15962" s="213"/>
    </row>
    <row r="15963" spans="12:12" x14ac:dyDescent="0.35">
      <c r="L15963" s="213"/>
    </row>
    <row r="15964" spans="12:12" x14ac:dyDescent="0.35">
      <c r="L15964" s="213"/>
    </row>
    <row r="15965" spans="12:12" x14ac:dyDescent="0.35">
      <c r="L15965" s="213"/>
    </row>
    <row r="15966" spans="12:12" x14ac:dyDescent="0.35">
      <c r="L15966" s="213"/>
    </row>
    <row r="15967" spans="12:12" x14ac:dyDescent="0.35">
      <c r="L15967" s="213"/>
    </row>
    <row r="15968" spans="12:12" x14ac:dyDescent="0.35">
      <c r="L15968" s="213"/>
    </row>
    <row r="15969" spans="12:12" x14ac:dyDescent="0.35">
      <c r="L15969" s="213"/>
    </row>
    <row r="15970" spans="12:12" x14ac:dyDescent="0.35">
      <c r="L15970" s="213"/>
    </row>
    <row r="15971" spans="12:12" x14ac:dyDescent="0.35">
      <c r="L15971" s="213"/>
    </row>
    <row r="15972" spans="12:12" x14ac:dyDescent="0.35">
      <c r="L15972" s="213"/>
    </row>
    <row r="15973" spans="12:12" x14ac:dyDescent="0.35">
      <c r="L15973" s="213"/>
    </row>
    <row r="15974" spans="12:12" x14ac:dyDescent="0.35">
      <c r="L15974" s="213"/>
    </row>
    <row r="15975" spans="12:12" x14ac:dyDescent="0.35">
      <c r="L15975" s="213"/>
    </row>
    <row r="15976" spans="12:12" x14ac:dyDescent="0.35">
      <c r="L15976" s="213"/>
    </row>
    <row r="15977" spans="12:12" x14ac:dyDescent="0.35">
      <c r="L15977" s="213"/>
    </row>
    <row r="15978" spans="12:12" x14ac:dyDescent="0.35">
      <c r="L15978" s="213"/>
    </row>
    <row r="15979" spans="12:12" x14ac:dyDescent="0.35">
      <c r="L15979" s="213"/>
    </row>
    <row r="15980" spans="12:12" x14ac:dyDescent="0.35">
      <c r="L15980" s="213"/>
    </row>
    <row r="15981" spans="12:12" x14ac:dyDescent="0.35">
      <c r="L15981" s="213"/>
    </row>
    <row r="15982" spans="12:12" x14ac:dyDescent="0.35">
      <c r="L15982" s="213"/>
    </row>
    <row r="15983" spans="12:12" x14ac:dyDescent="0.35">
      <c r="L15983" s="213"/>
    </row>
    <row r="15984" spans="12:12" x14ac:dyDescent="0.35">
      <c r="L15984" s="213"/>
    </row>
    <row r="15985" spans="12:12" x14ac:dyDescent="0.35">
      <c r="L15985" s="213"/>
    </row>
    <row r="15986" spans="12:12" x14ac:dyDescent="0.35">
      <c r="L15986" s="213"/>
    </row>
    <row r="15987" spans="12:12" x14ac:dyDescent="0.35">
      <c r="L15987" s="213"/>
    </row>
    <row r="15988" spans="12:12" x14ac:dyDescent="0.35">
      <c r="L15988" s="213"/>
    </row>
    <row r="15989" spans="12:12" x14ac:dyDescent="0.35">
      <c r="L15989" s="213"/>
    </row>
    <row r="15990" spans="12:12" x14ac:dyDescent="0.35">
      <c r="L15990" s="213"/>
    </row>
    <row r="15991" spans="12:12" x14ac:dyDescent="0.35">
      <c r="L15991" s="213"/>
    </row>
    <row r="15992" spans="12:12" x14ac:dyDescent="0.35">
      <c r="L15992" s="213"/>
    </row>
    <row r="15993" spans="12:12" x14ac:dyDescent="0.35">
      <c r="L15993" s="213"/>
    </row>
    <row r="15994" spans="12:12" x14ac:dyDescent="0.35">
      <c r="L15994" s="213"/>
    </row>
    <row r="15995" spans="12:12" x14ac:dyDescent="0.35">
      <c r="L15995" s="213"/>
    </row>
    <row r="15996" spans="12:12" x14ac:dyDescent="0.35">
      <c r="L15996" s="213"/>
    </row>
    <row r="15997" spans="12:12" x14ac:dyDescent="0.35">
      <c r="L15997" s="213"/>
    </row>
    <row r="15998" spans="12:12" x14ac:dyDescent="0.35">
      <c r="L15998" s="213"/>
    </row>
    <row r="15999" spans="12:12" x14ac:dyDescent="0.35">
      <c r="L15999" s="213"/>
    </row>
    <row r="16000" spans="12:12" x14ac:dyDescent="0.35">
      <c r="L16000" s="213"/>
    </row>
    <row r="16001" spans="12:12" x14ac:dyDescent="0.35">
      <c r="L16001" s="213"/>
    </row>
    <row r="16002" spans="12:12" x14ac:dyDescent="0.35">
      <c r="L16002" s="213"/>
    </row>
    <row r="16003" spans="12:12" x14ac:dyDescent="0.35">
      <c r="L16003" s="213"/>
    </row>
    <row r="16004" spans="12:12" x14ac:dyDescent="0.35">
      <c r="L16004" s="213"/>
    </row>
    <row r="16005" spans="12:12" x14ac:dyDescent="0.35">
      <c r="L16005" s="213"/>
    </row>
    <row r="16006" spans="12:12" x14ac:dyDescent="0.35">
      <c r="L16006" s="213"/>
    </row>
    <row r="16007" spans="12:12" x14ac:dyDescent="0.35">
      <c r="L16007" s="213"/>
    </row>
    <row r="16008" spans="12:12" x14ac:dyDescent="0.35">
      <c r="L16008" s="213"/>
    </row>
    <row r="16009" spans="12:12" x14ac:dyDescent="0.35">
      <c r="L16009" s="213"/>
    </row>
    <row r="16010" spans="12:12" x14ac:dyDescent="0.35">
      <c r="L16010" s="213"/>
    </row>
    <row r="16011" spans="12:12" x14ac:dyDescent="0.35">
      <c r="L16011" s="213"/>
    </row>
    <row r="16012" spans="12:12" x14ac:dyDescent="0.35">
      <c r="L16012" s="213"/>
    </row>
    <row r="16013" spans="12:12" x14ac:dyDescent="0.35">
      <c r="L16013" s="213"/>
    </row>
    <row r="16014" spans="12:12" x14ac:dyDescent="0.35">
      <c r="L16014" s="213"/>
    </row>
    <row r="16015" spans="12:12" x14ac:dyDescent="0.35">
      <c r="L16015" s="213"/>
    </row>
    <row r="16016" spans="12:12" x14ac:dyDescent="0.35">
      <c r="L16016" s="213"/>
    </row>
    <row r="16017" spans="12:12" x14ac:dyDescent="0.35">
      <c r="L16017" s="213"/>
    </row>
    <row r="16018" spans="12:12" x14ac:dyDescent="0.35">
      <c r="L16018" s="213"/>
    </row>
    <row r="16019" spans="12:12" x14ac:dyDescent="0.35">
      <c r="L16019" s="213"/>
    </row>
    <row r="16020" spans="12:12" x14ac:dyDescent="0.35">
      <c r="L16020" s="213"/>
    </row>
    <row r="16021" spans="12:12" x14ac:dyDescent="0.35">
      <c r="L16021" s="213"/>
    </row>
    <row r="16022" spans="12:12" x14ac:dyDescent="0.35">
      <c r="L16022" s="213"/>
    </row>
    <row r="16023" spans="12:12" x14ac:dyDescent="0.35">
      <c r="L16023" s="213"/>
    </row>
    <row r="16024" spans="12:12" x14ac:dyDescent="0.35">
      <c r="L16024" s="213"/>
    </row>
    <row r="16025" spans="12:12" x14ac:dyDescent="0.35">
      <c r="L16025" s="213"/>
    </row>
    <row r="16026" spans="12:12" x14ac:dyDescent="0.35">
      <c r="L16026" s="213"/>
    </row>
    <row r="16027" spans="12:12" x14ac:dyDescent="0.35">
      <c r="L16027" s="213"/>
    </row>
    <row r="16028" spans="12:12" x14ac:dyDescent="0.35">
      <c r="L16028" s="213"/>
    </row>
    <row r="16029" spans="12:12" x14ac:dyDescent="0.35">
      <c r="L16029" s="213"/>
    </row>
    <row r="16030" spans="12:12" x14ac:dyDescent="0.35">
      <c r="L16030" s="213"/>
    </row>
    <row r="16031" spans="12:12" x14ac:dyDescent="0.35">
      <c r="L16031" s="213"/>
    </row>
    <row r="16032" spans="12:12" x14ac:dyDescent="0.35">
      <c r="L16032" s="213"/>
    </row>
    <row r="16033" spans="12:12" x14ac:dyDescent="0.35">
      <c r="L16033" s="213"/>
    </row>
    <row r="16034" spans="12:12" x14ac:dyDescent="0.35">
      <c r="L16034" s="213"/>
    </row>
    <row r="16035" spans="12:12" x14ac:dyDescent="0.35">
      <c r="L16035" s="213"/>
    </row>
    <row r="16036" spans="12:12" x14ac:dyDescent="0.35">
      <c r="L16036" s="213"/>
    </row>
    <row r="16037" spans="12:12" x14ac:dyDescent="0.35">
      <c r="L16037" s="213"/>
    </row>
    <row r="16038" spans="12:12" x14ac:dyDescent="0.35">
      <c r="L16038" s="213"/>
    </row>
    <row r="16039" spans="12:12" x14ac:dyDescent="0.35">
      <c r="L16039" s="213"/>
    </row>
    <row r="16040" spans="12:12" x14ac:dyDescent="0.35">
      <c r="L16040" s="213"/>
    </row>
    <row r="16041" spans="12:12" x14ac:dyDescent="0.35">
      <c r="L16041" s="213"/>
    </row>
    <row r="16042" spans="12:12" x14ac:dyDescent="0.35">
      <c r="L16042" s="213"/>
    </row>
    <row r="16043" spans="12:12" x14ac:dyDescent="0.35">
      <c r="L16043" s="213"/>
    </row>
    <row r="16044" spans="12:12" x14ac:dyDescent="0.35">
      <c r="L16044" s="213"/>
    </row>
    <row r="16045" spans="12:12" x14ac:dyDescent="0.35">
      <c r="L16045" s="213"/>
    </row>
    <row r="16046" spans="12:12" x14ac:dyDescent="0.35">
      <c r="L16046" s="213"/>
    </row>
    <row r="16047" spans="12:12" x14ac:dyDescent="0.35">
      <c r="L16047" s="213"/>
    </row>
    <row r="16048" spans="12:12" x14ac:dyDescent="0.35">
      <c r="L16048" s="213"/>
    </row>
    <row r="16049" spans="12:12" x14ac:dyDescent="0.35">
      <c r="L16049" s="213"/>
    </row>
    <row r="16050" spans="12:12" x14ac:dyDescent="0.35">
      <c r="L16050" s="213"/>
    </row>
    <row r="16051" spans="12:12" x14ac:dyDescent="0.35">
      <c r="L16051" s="213"/>
    </row>
    <row r="16052" spans="12:12" x14ac:dyDescent="0.35">
      <c r="L16052" s="213"/>
    </row>
    <row r="16053" spans="12:12" x14ac:dyDescent="0.35">
      <c r="L16053" s="213"/>
    </row>
    <row r="16054" spans="12:12" x14ac:dyDescent="0.35">
      <c r="L16054" s="213"/>
    </row>
    <row r="16055" spans="12:12" x14ac:dyDescent="0.35">
      <c r="L16055" s="213"/>
    </row>
    <row r="16056" spans="12:12" x14ac:dyDescent="0.35">
      <c r="L16056" s="213"/>
    </row>
    <row r="16057" spans="12:12" x14ac:dyDescent="0.35">
      <c r="L16057" s="213"/>
    </row>
    <row r="16058" spans="12:12" x14ac:dyDescent="0.35">
      <c r="L16058" s="213"/>
    </row>
    <row r="16059" spans="12:12" x14ac:dyDescent="0.35">
      <c r="L16059" s="213"/>
    </row>
    <row r="16060" spans="12:12" x14ac:dyDescent="0.35">
      <c r="L16060" s="213"/>
    </row>
    <row r="16061" spans="12:12" x14ac:dyDescent="0.35">
      <c r="L16061" s="213"/>
    </row>
    <row r="16062" spans="12:12" x14ac:dyDescent="0.35">
      <c r="L16062" s="213"/>
    </row>
    <row r="16063" spans="12:12" x14ac:dyDescent="0.35">
      <c r="L16063" s="213"/>
    </row>
    <row r="16064" spans="12:12" x14ac:dyDescent="0.35">
      <c r="L16064" s="213"/>
    </row>
    <row r="16065" spans="12:12" x14ac:dyDescent="0.35">
      <c r="L16065" s="213"/>
    </row>
    <row r="16066" spans="12:12" x14ac:dyDescent="0.35">
      <c r="L16066" s="213"/>
    </row>
    <row r="16067" spans="12:12" x14ac:dyDescent="0.35">
      <c r="L16067" s="213"/>
    </row>
    <row r="16068" spans="12:12" x14ac:dyDescent="0.35">
      <c r="L16068" s="213"/>
    </row>
    <row r="16069" spans="12:12" x14ac:dyDescent="0.35">
      <c r="L16069" s="213"/>
    </row>
    <row r="16070" spans="12:12" x14ac:dyDescent="0.35">
      <c r="L16070" s="213"/>
    </row>
    <row r="16071" spans="12:12" x14ac:dyDescent="0.35">
      <c r="L16071" s="213"/>
    </row>
    <row r="16072" spans="12:12" x14ac:dyDescent="0.35">
      <c r="L16072" s="213"/>
    </row>
    <row r="16073" spans="12:12" x14ac:dyDescent="0.35">
      <c r="L16073" s="213"/>
    </row>
    <row r="16074" spans="12:12" x14ac:dyDescent="0.35">
      <c r="L16074" s="213"/>
    </row>
    <row r="16075" spans="12:12" x14ac:dyDescent="0.35">
      <c r="L16075" s="213"/>
    </row>
    <row r="16076" spans="12:12" x14ac:dyDescent="0.35">
      <c r="L16076" s="213"/>
    </row>
    <row r="16077" spans="12:12" x14ac:dyDescent="0.35">
      <c r="L16077" s="213"/>
    </row>
    <row r="16078" spans="12:12" x14ac:dyDescent="0.35">
      <c r="L16078" s="213"/>
    </row>
    <row r="16079" spans="12:12" x14ac:dyDescent="0.35">
      <c r="L16079" s="213"/>
    </row>
    <row r="16080" spans="12:12" x14ac:dyDescent="0.35">
      <c r="L16080" s="213"/>
    </row>
    <row r="16081" spans="12:12" x14ac:dyDescent="0.35">
      <c r="L16081" s="213"/>
    </row>
    <row r="16082" spans="12:12" x14ac:dyDescent="0.35">
      <c r="L16082" s="213"/>
    </row>
    <row r="16083" spans="12:12" x14ac:dyDescent="0.35">
      <c r="L16083" s="213"/>
    </row>
    <row r="16084" spans="12:12" x14ac:dyDescent="0.35">
      <c r="L16084" s="213"/>
    </row>
    <row r="16085" spans="12:12" x14ac:dyDescent="0.35">
      <c r="L16085" s="213"/>
    </row>
    <row r="16086" spans="12:12" x14ac:dyDescent="0.35">
      <c r="L16086" s="213"/>
    </row>
    <row r="16087" spans="12:12" x14ac:dyDescent="0.35">
      <c r="L16087" s="213"/>
    </row>
    <row r="16088" spans="12:12" x14ac:dyDescent="0.35">
      <c r="L16088" s="213"/>
    </row>
    <row r="16089" spans="12:12" x14ac:dyDescent="0.35">
      <c r="L16089" s="213"/>
    </row>
    <row r="16090" spans="12:12" x14ac:dyDescent="0.35">
      <c r="L16090" s="213"/>
    </row>
    <row r="16091" spans="12:12" x14ac:dyDescent="0.35">
      <c r="L16091" s="213"/>
    </row>
    <row r="16092" spans="12:12" x14ac:dyDescent="0.35">
      <c r="L16092" s="213"/>
    </row>
    <row r="16093" spans="12:12" x14ac:dyDescent="0.35">
      <c r="L16093" s="213"/>
    </row>
    <row r="16094" spans="12:12" x14ac:dyDescent="0.35">
      <c r="L16094" s="213"/>
    </row>
    <row r="16095" spans="12:12" x14ac:dyDescent="0.35">
      <c r="L16095" s="213"/>
    </row>
    <row r="16096" spans="12:12" x14ac:dyDescent="0.35">
      <c r="L16096" s="213"/>
    </row>
    <row r="16097" spans="12:12" x14ac:dyDescent="0.35">
      <c r="L16097" s="213"/>
    </row>
    <row r="16098" spans="12:12" x14ac:dyDescent="0.35">
      <c r="L16098" s="213"/>
    </row>
    <row r="16099" spans="12:12" x14ac:dyDescent="0.35">
      <c r="L16099" s="213"/>
    </row>
    <row r="16100" spans="12:12" x14ac:dyDescent="0.35">
      <c r="L16100" s="213"/>
    </row>
    <row r="16101" spans="12:12" x14ac:dyDescent="0.35">
      <c r="L16101" s="213"/>
    </row>
    <row r="16102" spans="12:12" x14ac:dyDescent="0.35">
      <c r="L16102" s="213"/>
    </row>
    <row r="16103" spans="12:12" x14ac:dyDescent="0.35">
      <c r="L16103" s="213"/>
    </row>
    <row r="16104" spans="12:12" x14ac:dyDescent="0.35">
      <c r="L16104" s="213"/>
    </row>
    <row r="16105" spans="12:12" x14ac:dyDescent="0.35">
      <c r="L16105" s="213"/>
    </row>
    <row r="16106" spans="12:12" x14ac:dyDescent="0.35">
      <c r="L16106" s="213"/>
    </row>
    <row r="16107" spans="12:12" x14ac:dyDescent="0.35">
      <c r="L16107" s="213"/>
    </row>
    <row r="16108" spans="12:12" x14ac:dyDescent="0.35">
      <c r="L16108" s="213"/>
    </row>
    <row r="16109" spans="12:12" x14ac:dyDescent="0.35">
      <c r="L16109" s="213"/>
    </row>
    <row r="16110" spans="12:12" x14ac:dyDescent="0.35">
      <c r="L16110" s="213"/>
    </row>
    <row r="16111" spans="12:12" x14ac:dyDescent="0.35">
      <c r="L16111" s="213"/>
    </row>
    <row r="16112" spans="12:12" x14ac:dyDescent="0.35">
      <c r="L16112" s="213"/>
    </row>
    <row r="16113" spans="12:12" x14ac:dyDescent="0.35">
      <c r="L16113" s="213"/>
    </row>
    <row r="16114" spans="12:12" x14ac:dyDescent="0.35">
      <c r="L16114" s="213"/>
    </row>
    <row r="16115" spans="12:12" x14ac:dyDescent="0.35">
      <c r="L16115" s="213"/>
    </row>
    <row r="16116" spans="12:12" x14ac:dyDescent="0.35">
      <c r="L16116" s="213"/>
    </row>
    <row r="16117" spans="12:12" x14ac:dyDescent="0.35">
      <c r="L16117" s="213"/>
    </row>
    <row r="16118" spans="12:12" x14ac:dyDescent="0.35">
      <c r="L16118" s="213"/>
    </row>
    <row r="16119" spans="12:12" x14ac:dyDescent="0.35">
      <c r="L16119" s="213"/>
    </row>
    <row r="16120" spans="12:12" x14ac:dyDescent="0.35">
      <c r="L16120" s="213"/>
    </row>
    <row r="16121" spans="12:12" x14ac:dyDescent="0.35">
      <c r="L16121" s="213"/>
    </row>
    <row r="16122" spans="12:12" x14ac:dyDescent="0.35">
      <c r="L16122" s="213"/>
    </row>
    <row r="16123" spans="12:12" x14ac:dyDescent="0.35">
      <c r="L16123" s="213"/>
    </row>
    <row r="16124" spans="12:12" x14ac:dyDescent="0.35">
      <c r="L16124" s="213"/>
    </row>
    <row r="16125" spans="12:12" x14ac:dyDescent="0.35">
      <c r="L16125" s="213"/>
    </row>
    <row r="16126" spans="12:12" x14ac:dyDescent="0.35">
      <c r="L16126" s="213"/>
    </row>
    <row r="16127" spans="12:12" x14ac:dyDescent="0.35">
      <c r="L16127" s="213"/>
    </row>
    <row r="16128" spans="12:12" x14ac:dyDescent="0.35">
      <c r="L16128" s="213"/>
    </row>
    <row r="16129" spans="12:12" x14ac:dyDescent="0.35">
      <c r="L16129" s="213"/>
    </row>
    <row r="16130" spans="12:12" x14ac:dyDescent="0.35">
      <c r="L16130" s="213"/>
    </row>
    <row r="16131" spans="12:12" x14ac:dyDescent="0.35">
      <c r="L16131" s="213"/>
    </row>
    <row r="16132" spans="12:12" x14ac:dyDescent="0.35">
      <c r="L16132" s="213"/>
    </row>
    <row r="16133" spans="12:12" x14ac:dyDescent="0.35">
      <c r="L16133" s="213"/>
    </row>
    <row r="16134" spans="12:12" x14ac:dyDescent="0.35">
      <c r="L16134" s="213"/>
    </row>
    <row r="16135" spans="12:12" x14ac:dyDescent="0.35">
      <c r="L16135" s="213"/>
    </row>
    <row r="16136" spans="12:12" x14ac:dyDescent="0.35">
      <c r="L16136" s="213"/>
    </row>
    <row r="16137" spans="12:12" x14ac:dyDescent="0.35">
      <c r="L16137" s="213"/>
    </row>
    <row r="16138" spans="12:12" x14ac:dyDescent="0.35">
      <c r="L16138" s="213"/>
    </row>
    <row r="16139" spans="12:12" x14ac:dyDescent="0.35">
      <c r="L16139" s="213"/>
    </row>
    <row r="16140" spans="12:12" x14ac:dyDescent="0.35">
      <c r="L16140" s="213"/>
    </row>
    <row r="16141" spans="12:12" x14ac:dyDescent="0.35">
      <c r="L16141" s="213"/>
    </row>
    <row r="16142" spans="12:12" x14ac:dyDescent="0.35">
      <c r="L16142" s="213"/>
    </row>
    <row r="16143" spans="12:12" x14ac:dyDescent="0.35">
      <c r="L16143" s="213"/>
    </row>
    <row r="16144" spans="12:12" x14ac:dyDescent="0.35">
      <c r="L16144" s="213"/>
    </row>
    <row r="16145" spans="12:12" x14ac:dyDescent="0.35">
      <c r="L16145" s="213"/>
    </row>
    <row r="16146" spans="12:12" x14ac:dyDescent="0.35">
      <c r="L16146" s="213"/>
    </row>
    <row r="16147" spans="12:12" x14ac:dyDescent="0.35">
      <c r="L16147" s="213"/>
    </row>
    <row r="16148" spans="12:12" x14ac:dyDescent="0.35">
      <c r="L16148" s="213"/>
    </row>
    <row r="16149" spans="12:12" x14ac:dyDescent="0.35">
      <c r="L16149" s="213"/>
    </row>
    <row r="16150" spans="12:12" x14ac:dyDescent="0.35">
      <c r="L16150" s="213"/>
    </row>
    <row r="16151" spans="12:12" x14ac:dyDescent="0.35">
      <c r="L16151" s="213"/>
    </row>
    <row r="16152" spans="12:12" x14ac:dyDescent="0.35">
      <c r="L16152" s="213"/>
    </row>
    <row r="16153" spans="12:12" x14ac:dyDescent="0.35">
      <c r="L16153" s="213"/>
    </row>
    <row r="16154" spans="12:12" x14ac:dyDescent="0.35">
      <c r="L16154" s="213"/>
    </row>
    <row r="16155" spans="12:12" x14ac:dyDescent="0.35">
      <c r="L16155" s="213"/>
    </row>
    <row r="16156" spans="12:12" x14ac:dyDescent="0.35">
      <c r="L16156" s="213"/>
    </row>
    <row r="16157" spans="12:12" x14ac:dyDescent="0.35">
      <c r="L16157" s="213"/>
    </row>
    <row r="16158" spans="12:12" x14ac:dyDescent="0.35">
      <c r="L16158" s="213"/>
    </row>
    <row r="16159" spans="12:12" x14ac:dyDescent="0.35">
      <c r="L16159" s="213"/>
    </row>
    <row r="16160" spans="12:12" x14ac:dyDescent="0.35">
      <c r="L16160" s="213"/>
    </row>
    <row r="16161" spans="12:12" x14ac:dyDescent="0.35">
      <c r="L16161" s="213"/>
    </row>
    <row r="16162" spans="12:12" x14ac:dyDescent="0.35">
      <c r="L16162" s="213"/>
    </row>
    <row r="16163" spans="12:12" x14ac:dyDescent="0.35">
      <c r="L16163" s="213"/>
    </row>
    <row r="16164" spans="12:12" x14ac:dyDescent="0.35">
      <c r="L16164" s="213"/>
    </row>
    <row r="16165" spans="12:12" x14ac:dyDescent="0.35">
      <c r="L16165" s="213"/>
    </row>
    <row r="16166" spans="12:12" x14ac:dyDescent="0.35">
      <c r="L16166" s="213"/>
    </row>
    <row r="16167" spans="12:12" x14ac:dyDescent="0.35">
      <c r="L16167" s="213"/>
    </row>
    <row r="16168" spans="12:12" x14ac:dyDescent="0.35">
      <c r="L16168" s="213"/>
    </row>
    <row r="16169" spans="12:12" x14ac:dyDescent="0.35">
      <c r="L16169" s="213"/>
    </row>
    <row r="16170" spans="12:12" x14ac:dyDescent="0.35">
      <c r="L16170" s="213"/>
    </row>
    <row r="16171" spans="12:12" x14ac:dyDescent="0.35">
      <c r="L16171" s="213"/>
    </row>
    <row r="16172" spans="12:12" x14ac:dyDescent="0.35">
      <c r="L16172" s="213"/>
    </row>
    <row r="16173" spans="12:12" x14ac:dyDescent="0.35">
      <c r="L16173" s="213"/>
    </row>
    <row r="16174" spans="12:12" x14ac:dyDescent="0.35">
      <c r="L16174" s="213"/>
    </row>
    <row r="16175" spans="12:12" x14ac:dyDescent="0.35">
      <c r="L16175" s="213"/>
    </row>
    <row r="16176" spans="12:12" x14ac:dyDescent="0.35">
      <c r="L16176" s="213"/>
    </row>
    <row r="16177" spans="12:12" x14ac:dyDescent="0.35">
      <c r="L16177" s="213"/>
    </row>
    <row r="16178" spans="12:12" x14ac:dyDescent="0.35">
      <c r="L16178" s="213"/>
    </row>
    <row r="16179" spans="12:12" x14ac:dyDescent="0.35">
      <c r="L16179" s="213"/>
    </row>
    <row r="16180" spans="12:12" x14ac:dyDescent="0.35">
      <c r="L16180" s="213"/>
    </row>
    <row r="16181" spans="12:12" x14ac:dyDescent="0.35">
      <c r="L16181" s="213"/>
    </row>
    <row r="16182" spans="12:12" x14ac:dyDescent="0.35">
      <c r="L16182" s="213"/>
    </row>
    <row r="16183" spans="12:12" x14ac:dyDescent="0.35">
      <c r="L16183" s="213"/>
    </row>
    <row r="16184" spans="12:12" x14ac:dyDescent="0.35">
      <c r="L16184" s="213"/>
    </row>
    <row r="16185" spans="12:12" x14ac:dyDescent="0.35">
      <c r="L16185" s="213"/>
    </row>
    <row r="16186" spans="12:12" x14ac:dyDescent="0.35">
      <c r="L16186" s="213"/>
    </row>
    <row r="16187" spans="12:12" x14ac:dyDescent="0.35">
      <c r="L16187" s="213"/>
    </row>
    <row r="16188" spans="12:12" x14ac:dyDescent="0.35">
      <c r="L16188" s="213"/>
    </row>
    <row r="16189" spans="12:12" x14ac:dyDescent="0.35">
      <c r="L16189" s="213"/>
    </row>
    <row r="16190" spans="12:12" x14ac:dyDescent="0.35">
      <c r="L16190" s="213"/>
    </row>
    <row r="16191" spans="12:12" x14ac:dyDescent="0.35">
      <c r="L16191" s="213"/>
    </row>
    <row r="16192" spans="12:12" x14ac:dyDescent="0.35">
      <c r="L16192" s="213"/>
    </row>
    <row r="16193" spans="12:12" x14ac:dyDescent="0.35">
      <c r="L16193" s="213"/>
    </row>
    <row r="16194" spans="12:12" x14ac:dyDescent="0.35">
      <c r="L16194" s="213"/>
    </row>
    <row r="16195" spans="12:12" x14ac:dyDescent="0.35">
      <c r="L16195" s="213"/>
    </row>
    <row r="16196" spans="12:12" x14ac:dyDescent="0.35">
      <c r="L16196" s="213"/>
    </row>
    <row r="16197" spans="12:12" x14ac:dyDescent="0.35">
      <c r="L16197" s="213"/>
    </row>
    <row r="16198" spans="12:12" x14ac:dyDescent="0.35">
      <c r="L16198" s="213"/>
    </row>
    <row r="16199" spans="12:12" x14ac:dyDescent="0.35">
      <c r="L16199" s="213"/>
    </row>
    <row r="16200" spans="12:12" x14ac:dyDescent="0.35">
      <c r="L16200" s="213"/>
    </row>
    <row r="16201" spans="12:12" x14ac:dyDescent="0.35">
      <c r="L16201" s="213"/>
    </row>
    <row r="16202" spans="12:12" x14ac:dyDescent="0.35">
      <c r="L16202" s="213"/>
    </row>
    <row r="16203" spans="12:12" x14ac:dyDescent="0.35">
      <c r="L16203" s="213"/>
    </row>
    <row r="16204" spans="12:12" x14ac:dyDescent="0.35">
      <c r="L16204" s="213"/>
    </row>
    <row r="16205" spans="12:12" x14ac:dyDescent="0.35">
      <c r="L16205" s="213"/>
    </row>
    <row r="16206" spans="12:12" x14ac:dyDescent="0.35">
      <c r="L16206" s="213"/>
    </row>
    <row r="16207" spans="12:12" x14ac:dyDescent="0.35">
      <c r="L16207" s="213"/>
    </row>
    <row r="16208" spans="12:12" x14ac:dyDescent="0.35">
      <c r="L16208" s="213"/>
    </row>
    <row r="16209" spans="12:12" x14ac:dyDescent="0.35">
      <c r="L16209" s="213"/>
    </row>
    <row r="16210" spans="12:12" x14ac:dyDescent="0.35">
      <c r="L16210" s="213"/>
    </row>
    <row r="16211" spans="12:12" x14ac:dyDescent="0.35">
      <c r="L16211" s="213"/>
    </row>
    <row r="16212" spans="12:12" x14ac:dyDescent="0.35">
      <c r="L16212" s="213"/>
    </row>
    <row r="16213" spans="12:12" x14ac:dyDescent="0.35">
      <c r="L16213" s="213"/>
    </row>
    <row r="16214" spans="12:12" x14ac:dyDescent="0.35">
      <c r="L16214" s="213"/>
    </row>
    <row r="16215" spans="12:12" x14ac:dyDescent="0.35">
      <c r="L16215" s="213"/>
    </row>
    <row r="16216" spans="12:12" x14ac:dyDescent="0.35">
      <c r="L16216" s="213"/>
    </row>
    <row r="16217" spans="12:12" x14ac:dyDescent="0.35">
      <c r="L16217" s="213"/>
    </row>
    <row r="16218" spans="12:12" x14ac:dyDescent="0.35">
      <c r="L16218" s="213"/>
    </row>
    <row r="16219" spans="12:12" x14ac:dyDescent="0.35">
      <c r="L16219" s="213"/>
    </row>
    <row r="16220" spans="12:12" x14ac:dyDescent="0.35">
      <c r="L16220" s="213"/>
    </row>
    <row r="16221" spans="12:12" x14ac:dyDescent="0.35">
      <c r="L16221" s="213"/>
    </row>
    <row r="16222" spans="12:12" x14ac:dyDescent="0.35">
      <c r="L16222" s="213"/>
    </row>
    <row r="16223" spans="12:12" x14ac:dyDescent="0.35">
      <c r="L16223" s="213"/>
    </row>
    <row r="16224" spans="12:12" x14ac:dyDescent="0.35">
      <c r="L16224" s="213"/>
    </row>
    <row r="16225" spans="12:12" x14ac:dyDescent="0.35">
      <c r="L16225" s="213"/>
    </row>
    <row r="16226" spans="12:12" x14ac:dyDescent="0.35">
      <c r="L16226" s="213"/>
    </row>
    <row r="16227" spans="12:12" x14ac:dyDescent="0.35">
      <c r="L16227" s="213"/>
    </row>
    <row r="16228" spans="12:12" x14ac:dyDescent="0.35">
      <c r="L16228" s="213"/>
    </row>
    <row r="16229" spans="12:12" x14ac:dyDescent="0.35">
      <c r="L16229" s="213"/>
    </row>
    <row r="16230" spans="12:12" x14ac:dyDescent="0.35">
      <c r="L16230" s="213"/>
    </row>
    <row r="16231" spans="12:12" x14ac:dyDescent="0.35">
      <c r="L16231" s="213"/>
    </row>
    <row r="16232" spans="12:12" x14ac:dyDescent="0.35">
      <c r="L16232" s="213"/>
    </row>
    <row r="16233" spans="12:12" x14ac:dyDescent="0.35">
      <c r="L16233" s="213"/>
    </row>
    <row r="16234" spans="12:12" x14ac:dyDescent="0.35">
      <c r="L16234" s="213"/>
    </row>
    <row r="16235" spans="12:12" x14ac:dyDescent="0.35">
      <c r="L16235" s="213"/>
    </row>
    <row r="16236" spans="12:12" x14ac:dyDescent="0.35">
      <c r="L16236" s="213"/>
    </row>
    <row r="16237" spans="12:12" x14ac:dyDescent="0.35">
      <c r="L16237" s="213"/>
    </row>
    <row r="16238" spans="12:12" x14ac:dyDescent="0.35">
      <c r="L16238" s="213"/>
    </row>
    <row r="16239" spans="12:12" x14ac:dyDescent="0.35">
      <c r="L16239" s="213"/>
    </row>
    <row r="16240" spans="12:12" x14ac:dyDescent="0.35">
      <c r="L16240" s="213"/>
    </row>
    <row r="16241" spans="12:12" x14ac:dyDescent="0.35">
      <c r="L16241" s="213"/>
    </row>
    <row r="16242" spans="12:12" x14ac:dyDescent="0.35">
      <c r="L16242" s="213"/>
    </row>
    <row r="16243" spans="12:12" x14ac:dyDescent="0.35">
      <c r="L16243" s="213"/>
    </row>
    <row r="16244" spans="12:12" x14ac:dyDescent="0.35">
      <c r="L16244" s="213"/>
    </row>
    <row r="16245" spans="12:12" x14ac:dyDescent="0.35">
      <c r="L16245" s="213"/>
    </row>
    <row r="16246" spans="12:12" x14ac:dyDescent="0.35">
      <c r="L16246" s="213"/>
    </row>
    <row r="16247" spans="12:12" x14ac:dyDescent="0.35">
      <c r="L16247" s="213"/>
    </row>
    <row r="16248" spans="12:12" x14ac:dyDescent="0.35">
      <c r="L16248" s="213"/>
    </row>
    <row r="16249" spans="12:12" x14ac:dyDescent="0.35">
      <c r="L16249" s="213"/>
    </row>
    <row r="16250" spans="12:12" x14ac:dyDescent="0.35">
      <c r="L16250" s="213"/>
    </row>
    <row r="16251" spans="12:12" x14ac:dyDescent="0.35">
      <c r="L16251" s="213"/>
    </row>
    <row r="16252" spans="12:12" x14ac:dyDescent="0.35">
      <c r="L16252" s="213"/>
    </row>
    <row r="16253" spans="12:12" x14ac:dyDescent="0.35">
      <c r="L16253" s="213"/>
    </row>
    <row r="16254" spans="12:12" x14ac:dyDescent="0.35">
      <c r="L16254" s="213"/>
    </row>
    <row r="16255" spans="12:12" x14ac:dyDescent="0.35">
      <c r="L16255" s="213"/>
    </row>
    <row r="16256" spans="12:12" x14ac:dyDescent="0.35">
      <c r="L16256" s="213"/>
    </row>
    <row r="16257" spans="12:12" x14ac:dyDescent="0.35">
      <c r="L16257" s="213"/>
    </row>
    <row r="16258" spans="12:12" x14ac:dyDescent="0.35">
      <c r="L16258" s="213"/>
    </row>
    <row r="16259" spans="12:12" x14ac:dyDescent="0.35">
      <c r="L16259" s="213"/>
    </row>
    <row r="16260" spans="12:12" x14ac:dyDescent="0.35">
      <c r="L16260" s="213"/>
    </row>
    <row r="16261" spans="12:12" x14ac:dyDescent="0.35">
      <c r="L16261" s="213"/>
    </row>
    <row r="16262" spans="12:12" x14ac:dyDescent="0.35">
      <c r="L16262" s="213"/>
    </row>
    <row r="16263" spans="12:12" x14ac:dyDescent="0.35">
      <c r="L16263" s="213"/>
    </row>
    <row r="16264" spans="12:12" x14ac:dyDescent="0.35">
      <c r="L16264" s="213"/>
    </row>
    <row r="16265" spans="12:12" x14ac:dyDescent="0.35">
      <c r="L16265" s="213"/>
    </row>
    <row r="16266" spans="12:12" x14ac:dyDescent="0.35">
      <c r="L16266" s="213"/>
    </row>
    <row r="16267" spans="12:12" x14ac:dyDescent="0.35">
      <c r="L16267" s="213"/>
    </row>
    <row r="16268" spans="12:12" x14ac:dyDescent="0.35">
      <c r="L16268" s="213"/>
    </row>
    <row r="16269" spans="12:12" x14ac:dyDescent="0.35">
      <c r="L16269" s="213"/>
    </row>
    <row r="16270" spans="12:12" x14ac:dyDescent="0.35">
      <c r="L16270" s="213"/>
    </row>
    <row r="16271" spans="12:12" x14ac:dyDescent="0.35">
      <c r="L16271" s="213"/>
    </row>
    <row r="16272" spans="12:12" x14ac:dyDescent="0.35">
      <c r="L16272" s="213"/>
    </row>
    <row r="16273" spans="12:12" x14ac:dyDescent="0.35">
      <c r="L16273" s="213"/>
    </row>
    <row r="16274" spans="12:12" x14ac:dyDescent="0.35">
      <c r="L16274" s="213"/>
    </row>
    <row r="16275" spans="12:12" x14ac:dyDescent="0.35">
      <c r="L16275" s="213"/>
    </row>
    <row r="16276" spans="12:12" x14ac:dyDescent="0.35">
      <c r="L16276" s="213"/>
    </row>
    <row r="16277" spans="12:12" x14ac:dyDescent="0.35">
      <c r="L16277" s="213"/>
    </row>
    <row r="16278" spans="12:12" x14ac:dyDescent="0.35">
      <c r="L16278" s="213"/>
    </row>
    <row r="16279" spans="12:12" x14ac:dyDescent="0.35">
      <c r="L16279" s="213"/>
    </row>
    <row r="16280" spans="12:12" x14ac:dyDescent="0.35">
      <c r="L16280" s="213"/>
    </row>
    <row r="16281" spans="12:12" x14ac:dyDescent="0.35">
      <c r="L16281" s="213"/>
    </row>
    <row r="16282" spans="12:12" x14ac:dyDescent="0.35">
      <c r="L16282" s="213"/>
    </row>
    <row r="16283" spans="12:12" x14ac:dyDescent="0.35">
      <c r="L16283" s="213"/>
    </row>
    <row r="16284" spans="12:12" x14ac:dyDescent="0.35">
      <c r="L16284" s="213"/>
    </row>
    <row r="16285" spans="12:12" x14ac:dyDescent="0.35">
      <c r="L16285" s="213"/>
    </row>
    <row r="16286" spans="12:12" x14ac:dyDescent="0.35">
      <c r="L16286" s="213"/>
    </row>
    <row r="16287" spans="12:12" x14ac:dyDescent="0.35">
      <c r="L16287" s="213"/>
    </row>
    <row r="16288" spans="12:12" x14ac:dyDescent="0.35">
      <c r="L16288" s="213"/>
    </row>
    <row r="16289" spans="12:12" x14ac:dyDescent="0.35">
      <c r="L16289" s="213"/>
    </row>
    <row r="16290" spans="12:12" x14ac:dyDescent="0.35">
      <c r="L16290" s="213"/>
    </row>
    <row r="16291" spans="12:12" x14ac:dyDescent="0.35">
      <c r="L16291" s="213"/>
    </row>
    <row r="16292" spans="12:12" x14ac:dyDescent="0.35">
      <c r="L16292" s="213"/>
    </row>
    <row r="16293" spans="12:12" x14ac:dyDescent="0.35">
      <c r="L16293" s="213"/>
    </row>
    <row r="16294" spans="12:12" x14ac:dyDescent="0.35">
      <c r="L16294" s="213"/>
    </row>
    <row r="16295" spans="12:12" x14ac:dyDescent="0.35">
      <c r="L16295" s="213"/>
    </row>
    <row r="16296" spans="12:12" x14ac:dyDescent="0.35">
      <c r="L16296" s="213"/>
    </row>
    <row r="16297" spans="12:12" x14ac:dyDescent="0.35">
      <c r="L16297" s="213"/>
    </row>
    <row r="16298" spans="12:12" x14ac:dyDescent="0.35">
      <c r="L16298" s="213"/>
    </row>
    <row r="16299" spans="12:12" x14ac:dyDescent="0.35">
      <c r="L16299" s="213"/>
    </row>
    <row r="16300" spans="12:12" x14ac:dyDescent="0.35">
      <c r="L16300" s="213"/>
    </row>
    <row r="16301" spans="12:12" x14ac:dyDescent="0.35">
      <c r="L16301" s="213"/>
    </row>
    <row r="16302" spans="12:12" x14ac:dyDescent="0.35">
      <c r="L16302" s="213"/>
    </row>
    <row r="16303" spans="12:12" x14ac:dyDescent="0.35">
      <c r="L16303" s="213"/>
    </row>
    <row r="16304" spans="12:12" x14ac:dyDescent="0.35">
      <c r="L16304" s="213"/>
    </row>
    <row r="16305" spans="12:12" x14ac:dyDescent="0.35">
      <c r="L16305" s="213"/>
    </row>
    <row r="16306" spans="12:12" x14ac:dyDescent="0.35">
      <c r="L16306" s="213"/>
    </row>
    <row r="16307" spans="12:12" x14ac:dyDescent="0.35">
      <c r="L16307" s="213"/>
    </row>
    <row r="16308" spans="12:12" x14ac:dyDescent="0.35">
      <c r="L16308" s="213"/>
    </row>
    <row r="16309" spans="12:12" x14ac:dyDescent="0.35">
      <c r="L16309" s="213"/>
    </row>
    <row r="16310" spans="12:12" x14ac:dyDescent="0.35">
      <c r="L16310" s="213"/>
    </row>
    <row r="16311" spans="12:12" x14ac:dyDescent="0.35">
      <c r="L16311" s="213"/>
    </row>
    <row r="16312" spans="12:12" x14ac:dyDescent="0.35">
      <c r="L16312" s="213"/>
    </row>
    <row r="16313" spans="12:12" x14ac:dyDescent="0.35">
      <c r="L16313" s="213"/>
    </row>
    <row r="16314" spans="12:12" x14ac:dyDescent="0.35">
      <c r="L16314" s="213"/>
    </row>
    <row r="16315" spans="12:12" x14ac:dyDescent="0.35">
      <c r="L16315" s="213"/>
    </row>
    <row r="16316" spans="12:12" x14ac:dyDescent="0.35">
      <c r="L16316" s="213"/>
    </row>
    <row r="16317" spans="12:12" x14ac:dyDescent="0.35">
      <c r="L16317" s="213"/>
    </row>
    <row r="16318" spans="12:12" x14ac:dyDescent="0.35">
      <c r="L16318" s="213"/>
    </row>
    <row r="16319" spans="12:12" x14ac:dyDescent="0.35">
      <c r="L16319" s="213"/>
    </row>
    <row r="16320" spans="12:12" x14ac:dyDescent="0.35">
      <c r="L16320" s="213"/>
    </row>
    <row r="16321" spans="12:12" x14ac:dyDescent="0.35">
      <c r="L16321" s="213"/>
    </row>
    <row r="16322" spans="12:12" x14ac:dyDescent="0.35">
      <c r="L16322" s="213"/>
    </row>
    <row r="16323" spans="12:12" x14ac:dyDescent="0.35">
      <c r="L16323" s="213"/>
    </row>
    <row r="16324" spans="12:12" x14ac:dyDescent="0.35">
      <c r="L16324" s="213"/>
    </row>
    <row r="16325" spans="12:12" x14ac:dyDescent="0.35">
      <c r="L16325" s="213"/>
    </row>
    <row r="16326" spans="12:12" x14ac:dyDescent="0.35">
      <c r="L16326" s="213"/>
    </row>
    <row r="16327" spans="12:12" x14ac:dyDescent="0.35">
      <c r="L16327" s="213"/>
    </row>
    <row r="16328" spans="12:12" x14ac:dyDescent="0.35">
      <c r="L16328" s="213"/>
    </row>
    <row r="16329" spans="12:12" x14ac:dyDescent="0.35">
      <c r="L16329" s="213"/>
    </row>
    <row r="16330" spans="12:12" x14ac:dyDescent="0.35">
      <c r="L16330" s="213"/>
    </row>
    <row r="16331" spans="12:12" x14ac:dyDescent="0.35">
      <c r="L16331" s="213"/>
    </row>
    <row r="16332" spans="12:12" x14ac:dyDescent="0.35">
      <c r="L16332" s="213"/>
    </row>
    <row r="16333" spans="12:12" x14ac:dyDescent="0.35">
      <c r="L16333" s="213"/>
    </row>
    <row r="16334" spans="12:12" x14ac:dyDescent="0.35">
      <c r="L16334" s="213"/>
    </row>
    <row r="16335" spans="12:12" x14ac:dyDescent="0.35">
      <c r="L16335" s="213"/>
    </row>
    <row r="16336" spans="12:12" x14ac:dyDescent="0.35">
      <c r="L16336" s="213"/>
    </row>
    <row r="16337" spans="12:12" x14ac:dyDescent="0.35">
      <c r="L16337" s="213"/>
    </row>
    <row r="16338" spans="12:12" x14ac:dyDescent="0.35">
      <c r="L16338" s="213"/>
    </row>
    <row r="16339" spans="12:12" x14ac:dyDescent="0.35">
      <c r="L16339" s="213"/>
    </row>
    <row r="16340" spans="12:12" x14ac:dyDescent="0.35">
      <c r="L16340" s="213"/>
    </row>
    <row r="16341" spans="12:12" x14ac:dyDescent="0.35">
      <c r="L16341" s="213"/>
    </row>
    <row r="16342" spans="12:12" x14ac:dyDescent="0.35">
      <c r="L16342" s="213"/>
    </row>
    <row r="16343" spans="12:12" x14ac:dyDescent="0.35">
      <c r="L16343" s="213"/>
    </row>
    <row r="16344" spans="12:12" x14ac:dyDescent="0.35">
      <c r="L16344" s="213"/>
    </row>
    <row r="16345" spans="12:12" x14ac:dyDescent="0.35">
      <c r="L16345" s="213"/>
    </row>
    <row r="16346" spans="12:12" x14ac:dyDescent="0.35">
      <c r="L16346" s="213"/>
    </row>
    <row r="16347" spans="12:12" x14ac:dyDescent="0.35">
      <c r="L16347" s="213"/>
    </row>
    <row r="16348" spans="12:12" x14ac:dyDescent="0.35">
      <c r="L16348" s="213"/>
    </row>
    <row r="16349" spans="12:12" x14ac:dyDescent="0.35">
      <c r="L16349" s="213"/>
    </row>
    <row r="16350" spans="12:12" x14ac:dyDescent="0.35">
      <c r="L16350" s="213"/>
    </row>
    <row r="16351" spans="12:12" x14ac:dyDescent="0.35">
      <c r="L16351" s="213"/>
    </row>
    <row r="16352" spans="12:12" x14ac:dyDescent="0.35">
      <c r="L16352" s="213"/>
    </row>
    <row r="16353" spans="12:12" x14ac:dyDescent="0.35">
      <c r="L16353" s="213"/>
    </row>
    <row r="16354" spans="12:12" x14ac:dyDescent="0.35">
      <c r="L16354" s="213"/>
    </row>
    <row r="16355" spans="12:12" x14ac:dyDescent="0.35">
      <c r="L16355" s="213"/>
    </row>
    <row r="16356" spans="12:12" x14ac:dyDescent="0.35">
      <c r="L16356" s="213"/>
    </row>
    <row r="16357" spans="12:12" x14ac:dyDescent="0.35">
      <c r="L16357" s="213"/>
    </row>
    <row r="16358" spans="12:12" x14ac:dyDescent="0.35">
      <c r="L16358" s="213"/>
    </row>
    <row r="16359" spans="12:12" x14ac:dyDescent="0.35">
      <c r="L16359" s="213"/>
    </row>
    <row r="16360" spans="12:12" x14ac:dyDescent="0.35">
      <c r="L16360" s="213"/>
    </row>
    <row r="16361" spans="12:12" x14ac:dyDescent="0.35">
      <c r="L16361" s="213"/>
    </row>
    <row r="16362" spans="12:12" x14ac:dyDescent="0.35">
      <c r="L16362" s="213"/>
    </row>
    <row r="16363" spans="12:12" x14ac:dyDescent="0.35">
      <c r="L16363" s="213"/>
    </row>
    <row r="16364" spans="12:12" x14ac:dyDescent="0.35">
      <c r="L16364" s="213"/>
    </row>
    <row r="16365" spans="12:12" x14ac:dyDescent="0.35">
      <c r="L16365" s="213"/>
    </row>
    <row r="16366" spans="12:12" x14ac:dyDescent="0.35">
      <c r="L16366" s="213"/>
    </row>
    <row r="16367" spans="12:12" x14ac:dyDescent="0.35">
      <c r="L16367" s="213"/>
    </row>
    <row r="16368" spans="12:12" x14ac:dyDescent="0.35">
      <c r="L16368" s="213"/>
    </row>
    <row r="16369" spans="12:12" x14ac:dyDescent="0.35">
      <c r="L16369" s="213"/>
    </row>
    <row r="16370" spans="12:12" x14ac:dyDescent="0.35">
      <c r="L16370" s="213"/>
    </row>
    <row r="16371" spans="12:12" x14ac:dyDescent="0.35">
      <c r="L16371" s="213"/>
    </row>
    <row r="16372" spans="12:12" x14ac:dyDescent="0.35">
      <c r="L16372" s="213"/>
    </row>
    <row r="16373" spans="12:12" x14ac:dyDescent="0.35">
      <c r="L16373" s="213"/>
    </row>
    <row r="16374" spans="12:12" x14ac:dyDescent="0.35">
      <c r="L16374" s="213"/>
    </row>
    <row r="16375" spans="12:12" x14ac:dyDescent="0.35">
      <c r="L16375" s="213"/>
    </row>
    <row r="16376" spans="12:12" x14ac:dyDescent="0.35">
      <c r="L16376" s="213"/>
    </row>
    <row r="16377" spans="12:12" x14ac:dyDescent="0.35">
      <c r="L16377" s="213"/>
    </row>
    <row r="16378" spans="12:12" x14ac:dyDescent="0.35">
      <c r="L16378" s="213"/>
    </row>
    <row r="16379" spans="12:12" x14ac:dyDescent="0.35">
      <c r="L16379" s="213"/>
    </row>
    <row r="16380" spans="12:12" x14ac:dyDescent="0.35">
      <c r="L16380" s="213"/>
    </row>
    <row r="16381" spans="12:12" x14ac:dyDescent="0.35">
      <c r="L16381" s="213"/>
    </row>
    <row r="16382" spans="12:12" x14ac:dyDescent="0.35">
      <c r="L16382" s="213"/>
    </row>
    <row r="16383" spans="12:12" x14ac:dyDescent="0.35">
      <c r="L16383" s="213"/>
    </row>
    <row r="16384" spans="12:12" x14ac:dyDescent="0.35">
      <c r="L16384" s="213"/>
    </row>
    <row r="16385" spans="12:12" x14ac:dyDescent="0.35">
      <c r="L16385" s="213"/>
    </row>
    <row r="16386" spans="12:12" x14ac:dyDescent="0.35">
      <c r="L16386" s="213"/>
    </row>
    <row r="16387" spans="12:12" x14ac:dyDescent="0.35">
      <c r="L16387" s="213"/>
    </row>
    <row r="16388" spans="12:12" x14ac:dyDescent="0.35">
      <c r="L16388" s="213"/>
    </row>
    <row r="16389" spans="12:12" x14ac:dyDescent="0.35">
      <c r="L16389" s="213"/>
    </row>
    <row r="16390" spans="12:12" x14ac:dyDescent="0.35">
      <c r="L16390" s="213"/>
    </row>
    <row r="16391" spans="12:12" x14ac:dyDescent="0.35">
      <c r="L16391" s="213"/>
    </row>
    <row r="16392" spans="12:12" x14ac:dyDescent="0.35">
      <c r="L16392" s="213"/>
    </row>
    <row r="16393" spans="12:12" x14ac:dyDescent="0.35">
      <c r="L16393" s="213"/>
    </row>
    <row r="16394" spans="12:12" x14ac:dyDescent="0.35">
      <c r="L16394" s="213"/>
    </row>
    <row r="16395" spans="12:12" x14ac:dyDescent="0.35">
      <c r="L16395" s="213"/>
    </row>
    <row r="16396" spans="12:12" x14ac:dyDescent="0.35">
      <c r="L16396" s="213"/>
    </row>
    <row r="16397" spans="12:12" x14ac:dyDescent="0.35">
      <c r="L16397" s="213"/>
    </row>
    <row r="16398" spans="12:12" x14ac:dyDescent="0.35">
      <c r="L16398" s="213"/>
    </row>
    <row r="16399" spans="12:12" x14ac:dyDescent="0.35">
      <c r="L16399" s="213"/>
    </row>
    <row r="16400" spans="12:12" x14ac:dyDescent="0.35">
      <c r="L16400" s="213"/>
    </row>
    <row r="16401" spans="12:12" x14ac:dyDescent="0.35">
      <c r="L16401" s="213"/>
    </row>
    <row r="16402" spans="12:12" x14ac:dyDescent="0.35">
      <c r="L16402" s="213"/>
    </row>
    <row r="16403" spans="12:12" x14ac:dyDescent="0.35">
      <c r="L16403" s="213"/>
    </row>
    <row r="16404" spans="12:12" x14ac:dyDescent="0.35">
      <c r="L16404" s="213"/>
    </row>
    <row r="16405" spans="12:12" x14ac:dyDescent="0.35">
      <c r="L16405" s="213"/>
    </row>
    <row r="16406" spans="12:12" x14ac:dyDescent="0.35">
      <c r="L16406" s="213"/>
    </row>
    <row r="16407" spans="12:12" x14ac:dyDescent="0.35">
      <c r="L16407" s="213"/>
    </row>
    <row r="16408" spans="12:12" x14ac:dyDescent="0.35">
      <c r="L16408" s="213"/>
    </row>
    <row r="16409" spans="12:12" x14ac:dyDescent="0.35">
      <c r="L16409" s="213"/>
    </row>
    <row r="16410" spans="12:12" x14ac:dyDescent="0.35">
      <c r="L16410" s="213"/>
    </row>
    <row r="16411" spans="12:12" x14ac:dyDescent="0.35">
      <c r="L16411" s="213"/>
    </row>
    <row r="16412" spans="12:12" x14ac:dyDescent="0.35">
      <c r="L16412" s="213"/>
    </row>
    <row r="16413" spans="12:12" x14ac:dyDescent="0.35">
      <c r="L16413" s="213"/>
    </row>
    <row r="16414" spans="12:12" x14ac:dyDescent="0.35">
      <c r="L16414" s="213"/>
    </row>
    <row r="16415" spans="12:12" x14ac:dyDescent="0.35">
      <c r="L16415" s="213"/>
    </row>
    <row r="16416" spans="12:12" x14ac:dyDescent="0.35">
      <c r="L16416" s="213"/>
    </row>
    <row r="16417" spans="12:12" x14ac:dyDescent="0.35">
      <c r="L16417" s="213"/>
    </row>
    <row r="16418" spans="12:12" x14ac:dyDescent="0.35">
      <c r="L16418" s="213"/>
    </row>
    <row r="16419" spans="12:12" x14ac:dyDescent="0.35">
      <c r="L16419" s="213"/>
    </row>
    <row r="16420" spans="12:12" x14ac:dyDescent="0.35">
      <c r="L16420" s="213"/>
    </row>
    <row r="16421" spans="12:12" x14ac:dyDescent="0.35">
      <c r="L16421" s="213"/>
    </row>
    <row r="16422" spans="12:12" x14ac:dyDescent="0.35">
      <c r="L16422" s="213"/>
    </row>
    <row r="16423" spans="12:12" x14ac:dyDescent="0.35">
      <c r="L16423" s="213"/>
    </row>
    <row r="16424" spans="12:12" x14ac:dyDescent="0.35">
      <c r="L16424" s="213"/>
    </row>
    <row r="16425" spans="12:12" x14ac:dyDescent="0.35">
      <c r="L16425" s="213"/>
    </row>
    <row r="16426" spans="12:12" x14ac:dyDescent="0.35">
      <c r="L16426" s="213"/>
    </row>
    <row r="16427" spans="12:12" x14ac:dyDescent="0.35">
      <c r="L16427" s="213"/>
    </row>
    <row r="16428" spans="12:12" x14ac:dyDescent="0.35">
      <c r="L16428" s="213"/>
    </row>
    <row r="16429" spans="12:12" x14ac:dyDescent="0.35">
      <c r="L16429" s="213"/>
    </row>
    <row r="16430" spans="12:12" x14ac:dyDescent="0.35">
      <c r="L16430" s="213"/>
    </row>
    <row r="16431" spans="12:12" x14ac:dyDescent="0.35">
      <c r="L16431" s="213"/>
    </row>
    <row r="16432" spans="12:12" x14ac:dyDescent="0.35">
      <c r="L16432" s="213"/>
    </row>
    <row r="16433" spans="12:12" x14ac:dyDescent="0.35">
      <c r="L16433" s="213"/>
    </row>
    <row r="16434" spans="12:12" x14ac:dyDescent="0.35">
      <c r="L16434" s="213"/>
    </row>
    <row r="16435" spans="12:12" x14ac:dyDescent="0.35">
      <c r="L16435" s="213"/>
    </row>
    <row r="16436" spans="12:12" x14ac:dyDescent="0.35">
      <c r="L16436" s="213"/>
    </row>
    <row r="16437" spans="12:12" x14ac:dyDescent="0.35">
      <c r="L16437" s="213"/>
    </row>
    <row r="16438" spans="12:12" x14ac:dyDescent="0.35">
      <c r="L16438" s="213"/>
    </row>
    <row r="16439" spans="12:12" x14ac:dyDescent="0.35">
      <c r="L16439" s="213"/>
    </row>
    <row r="16440" spans="12:12" x14ac:dyDescent="0.35">
      <c r="L16440" s="213"/>
    </row>
    <row r="16441" spans="12:12" x14ac:dyDescent="0.35">
      <c r="L16441" s="213"/>
    </row>
    <row r="16442" spans="12:12" x14ac:dyDescent="0.35">
      <c r="L16442" s="213"/>
    </row>
    <row r="16443" spans="12:12" x14ac:dyDescent="0.35">
      <c r="L16443" s="213"/>
    </row>
    <row r="16444" spans="12:12" x14ac:dyDescent="0.35">
      <c r="L16444" s="213"/>
    </row>
    <row r="16445" spans="12:12" x14ac:dyDescent="0.35">
      <c r="L16445" s="213"/>
    </row>
    <row r="16446" spans="12:12" x14ac:dyDescent="0.35">
      <c r="L16446" s="213"/>
    </row>
    <row r="16447" spans="12:12" x14ac:dyDescent="0.35">
      <c r="L16447" s="213"/>
    </row>
    <row r="16448" spans="12:12" x14ac:dyDescent="0.35">
      <c r="L16448" s="213"/>
    </row>
    <row r="16449" spans="12:12" x14ac:dyDescent="0.35">
      <c r="L16449" s="213"/>
    </row>
    <row r="16450" spans="12:12" x14ac:dyDescent="0.35">
      <c r="L16450" s="213"/>
    </row>
    <row r="16451" spans="12:12" x14ac:dyDescent="0.35">
      <c r="L16451" s="213"/>
    </row>
    <row r="16452" spans="12:12" x14ac:dyDescent="0.35">
      <c r="L16452" s="213"/>
    </row>
    <row r="16453" spans="12:12" x14ac:dyDescent="0.35">
      <c r="L16453" s="213"/>
    </row>
    <row r="16454" spans="12:12" x14ac:dyDescent="0.35">
      <c r="L16454" s="213"/>
    </row>
    <row r="16455" spans="12:12" x14ac:dyDescent="0.35">
      <c r="L16455" s="213"/>
    </row>
    <row r="16456" spans="12:12" x14ac:dyDescent="0.35">
      <c r="L16456" s="213"/>
    </row>
    <row r="16457" spans="12:12" x14ac:dyDescent="0.35">
      <c r="L16457" s="213"/>
    </row>
    <row r="16458" spans="12:12" x14ac:dyDescent="0.35">
      <c r="L16458" s="213"/>
    </row>
    <row r="16459" spans="12:12" x14ac:dyDescent="0.35">
      <c r="L16459" s="213"/>
    </row>
    <row r="16460" spans="12:12" x14ac:dyDescent="0.35">
      <c r="L16460" s="213"/>
    </row>
    <row r="16461" spans="12:12" x14ac:dyDescent="0.35">
      <c r="L16461" s="213"/>
    </row>
    <row r="16462" spans="12:12" x14ac:dyDescent="0.35">
      <c r="L16462" s="213"/>
    </row>
    <row r="16463" spans="12:12" x14ac:dyDescent="0.35">
      <c r="L16463" s="213"/>
    </row>
    <row r="16464" spans="12:12" x14ac:dyDescent="0.35">
      <c r="L16464" s="213"/>
    </row>
    <row r="16465" spans="12:12" x14ac:dyDescent="0.35">
      <c r="L16465" s="213"/>
    </row>
    <row r="16466" spans="12:12" x14ac:dyDescent="0.35">
      <c r="L16466" s="213"/>
    </row>
    <row r="16467" spans="12:12" x14ac:dyDescent="0.35">
      <c r="L16467" s="213"/>
    </row>
    <row r="16468" spans="12:12" x14ac:dyDescent="0.35">
      <c r="L16468" s="213"/>
    </row>
    <row r="16469" spans="12:12" x14ac:dyDescent="0.35">
      <c r="L16469" s="213"/>
    </row>
    <row r="16470" spans="12:12" x14ac:dyDescent="0.35">
      <c r="L16470" s="213"/>
    </row>
    <row r="16471" spans="12:12" x14ac:dyDescent="0.35">
      <c r="L16471" s="213"/>
    </row>
    <row r="16472" spans="12:12" x14ac:dyDescent="0.35">
      <c r="L16472" s="213"/>
    </row>
    <row r="16473" spans="12:12" x14ac:dyDescent="0.35">
      <c r="L16473" s="213"/>
    </row>
    <row r="16474" spans="12:12" x14ac:dyDescent="0.35">
      <c r="L16474" s="213"/>
    </row>
    <row r="16475" spans="12:12" x14ac:dyDescent="0.35">
      <c r="L16475" s="213"/>
    </row>
    <row r="16476" spans="12:12" x14ac:dyDescent="0.35">
      <c r="L16476" s="213"/>
    </row>
    <row r="16477" spans="12:12" x14ac:dyDescent="0.35">
      <c r="L16477" s="213"/>
    </row>
    <row r="16478" spans="12:12" x14ac:dyDescent="0.35">
      <c r="L16478" s="213"/>
    </row>
    <row r="16479" spans="12:12" x14ac:dyDescent="0.35">
      <c r="L16479" s="213"/>
    </row>
    <row r="16480" spans="12:12" x14ac:dyDescent="0.35">
      <c r="L16480" s="213"/>
    </row>
    <row r="16481" spans="12:12" x14ac:dyDescent="0.35">
      <c r="L16481" s="213"/>
    </row>
    <row r="16482" spans="12:12" x14ac:dyDescent="0.35">
      <c r="L16482" s="213"/>
    </row>
    <row r="16483" spans="12:12" x14ac:dyDescent="0.35">
      <c r="L16483" s="213"/>
    </row>
    <row r="16484" spans="12:12" x14ac:dyDescent="0.35">
      <c r="L16484" s="213"/>
    </row>
    <row r="16485" spans="12:12" x14ac:dyDescent="0.35">
      <c r="L16485" s="213"/>
    </row>
    <row r="16486" spans="12:12" x14ac:dyDescent="0.35">
      <c r="L16486" s="213"/>
    </row>
    <row r="16487" spans="12:12" x14ac:dyDescent="0.35">
      <c r="L16487" s="213"/>
    </row>
    <row r="16488" spans="12:12" x14ac:dyDescent="0.35">
      <c r="L16488" s="213"/>
    </row>
    <row r="16489" spans="12:12" x14ac:dyDescent="0.35">
      <c r="L16489" s="213"/>
    </row>
    <row r="16490" spans="12:12" x14ac:dyDescent="0.35">
      <c r="L16490" s="213"/>
    </row>
    <row r="16491" spans="12:12" x14ac:dyDescent="0.35">
      <c r="L16491" s="213"/>
    </row>
    <row r="16492" spans="12:12" x14ac:dyDescent="0.35">
      <c r="L16492" s="213"/>
    </row>
    <row r="16493" spans="12:12" x14ac:dyDescent="0.35">
      <c r="L16493" s="213"/>
    </row>
    <row r="16494" spans="12:12" x14ac:dyDescent="0.35">
      <c r="L16494" s="213"/>
    </row>
    <row r="16495" spans="12:12" x14ac:dyDescent="0.35">
      <c r="L16495" s="213"/>
    </row>
    <row r="16496" spans="12:12" x14ac:dyDescent="0.35">
      <c r="L16496" s="213"/>
    </row>
    <row r="16497" spans="12:12" x14ac:dyDescent="0.35">
      <c r="L16497" s="213"/>
    </row>
    <row r="16498" spans="12:12" x14ac:dyDescent="0.35">
      <c r="L16498" s="213"/>
    </row>
    <row r="16499" spans="12:12" x14ac:dyDescent="0.35">
      <c r="L16499" s="213"/>
    </row>
    <row r="16500" spans="12:12" x14ac:dyDescent="0.35">
      <c r="L16500" s="213"/>
    </row>
    <row r="16501" spans="12:12" x14ac:dyDescent="0.35">
      <c r="L16501" s="213"/>
    </row>
    <row r="16502" spans="12:12" x14ac:dyDescent="0.35">
      <c r="L16502" s="213"/>
    </row>
    <row r="16503" spans="12:12" x14ac:dyDescent="0.35">
      <c r="L16503" s="213"/>
    </row>
    <row r="16504" spans="12:12" x14ac:dyDescent="0.35">
      <c r="L16504" s="213"/>
    </row>
    <row r="16505" spans="12:12" x14ac:dyDescent="0.35">
      <c r="L16505" s="213"/>
    </row>
    <row r="16506" spans="12:12" x14ac:dyDescent="0.35">
      <c r="L16506" s="213"/>
    </row>
    <row r="16507" spans="12:12" x14ac:dyDescent="0.35">
      <c r="L16507" s="213"/>
    </row>
    <row r="16508" spans="12:12" x14ac:dyDescent="0.35">
      <c r="L16508" s="213"/>
    </row>
    <row r="16509" spans="12:12" x14ac:dyDescent="0.35">
      <c r="L16509" s="213"/>
    </row>
    <row r="16510" spans="12:12" x14ac:dyDescent="0.35">
      <c r="L16510" s="213"/>
    </row>
    <row r="16511" spans="12:12" x14ac:dyDescent="0.35">
      <c r="L16511" s="213"/>
    </row>
    <row r="16512" spans="12:12" x14ac:dyDescent="0.35">
      <c r="L16512" s="213"/>
    </row>
    <row r="16513" spans="12:12" x14ac:dyDescent="0.35">
      <c r="L16513" s="213"/>
    </row>
    <row r="16514" spans="12:12" x14ac:dyDescent="0.35">
      <c r="L16514" s="213"/>
    </row>
    <row r="16515" spans="12:12" x14ac:dyDescent="0.35">
      <c r="L16515" s="213"/>
    </row>
    <row r="16516" spans="12:12" x14ac:dyDescent="0.35">
      <c r="L16516" s="213"/>
    </row>
    <row r="16517" spans="12:12" x14ac:dyDescent="0.35">
      <c r="L16517" s="213"/>
    </row>
    <row r="16518" spans="12:12" x14ac:dyDescent="0.35">
      <c r="L16518" s="213"/>
    </row>
    <row r="16519" spans="12:12" x14ac:dyDescent="0.35">
      <c r="L16519" s="213"/>
    </row>
    <row r="16520" spans="12:12" x14ac:dyDescent="0.35">
      <c r="L16520" s="213"/>
    </row>
    <row r="16521" spans="12:12" x14ac:dyDescent="0.35">
      <c r="L16521" s="213"/>
    </row>
    <row r="16522" spans="12:12" x14ac:dyDescent="0.35">
      <c r="L16522" s="213"/>
    </row>
    <row r="16523" spans="12:12" x14ac:dyDescent="0.35">
      <c r="L16523" s="213"/>
    </row>
    <row r="16524" spans="12:12" x14ac:dyDescent="0.35">
      <c r="L16524" s="213"/>
    </row>
    <row r="16525" spans="12:12" x14ac:dyDescent="0.35">
      <c r="L16525" s="213"/>
    </row>
    <row r="16526" spans="12:12" x14ac:dyDescent="0.35">
      <c r="L16526" s="213"/>
    </row>
    <row r="16527" spans="12:12" x14ac:dyDescent="0.35">
      <c r="L16527" s="213"/>
    </row>
    <row r="16528" spans="12:12" x14ac:dyDescent="0.35">
      <c r="L16528" s="213"/>
    </row>
    <row r="16529" spans="12:12" x14ac:dyDescent="0.35">
      <c r="L16529" s="213"/>
    </row>
    <row r="16530" spans="12:12" x14ac:dyDescent="0.35">
      <c r="L16530" s="213"/>
    </row>
    <row r="16531" spans="12:12" x14ac:dyDescent="0.35">
      <c r="L16531" s="213"/>
    </row>
    <row r="16532" spans="12:12" x14ac:dyDescent="0.35">
      <c r="L16532" s="213"/>
    </row>
    <row r="16533" spans="12:12" x14ac:dyDescent="0.35">
      <c r="L16533" s="213"/>
    </row>
    <row r="16534" spans="12:12" x14ac:dyDescent="0.35">
      <c r="L16534" s="213"/>
    </row>
    <row r="16535" spans="12:12" x14ac:dyDescent="0.35">
      <c r="L16535" s="213"/>
    </row>
    <row r="16536" spans="12:12" x14ac:dyDescent="0.35">
      <c r="L16536" s="213"/>
    </row>
    <row r="16537" spans="12:12" x14ac:dyDescent="0.35">
      <c r="L16537" s="213"/>
    </row>
    <row r="16538" spans="12:12" x14ac:dyDescent="0.35">
      <c r="L16538" s="213"/>
    </row>
    <row r="16539" spans="12:12" x14ac:dyDescent="0.35">
      <c r="L16539" s="213"/>
    </row>
    <row r="16540" spans="12:12" x14ac:dyDescent="0.35">
      <c r="L16540" s="213"/>
    </row>
    <row r="16541" spans="12:12" x14ac:dyDescent="0.35">
      <c r="L16541" s="213"/>
    </row>
    <row r="16542" spans="12:12" x14ac:dyDescent="0.35">
      <c r="L16542" s="213"/>
    </row>
    <row r="16543" spans="12:12" x14ac:dyDescent="0.35">
      <c r="L16543" s="213"/>
    </row>
    <row r="16544" spans="12:12" x14ac:dyDescent="0.35">
      <c r="L16544" s="213"/>
    </row>
    <row r="16545" spans="12:12" x14ac:dyDescent="0.35">
      <c r="L16545" s="213"/>
    </row>
    <row r="16546" spans="12:12" x14ac:dyDescent="0.35">
      <c r="L16546" s="213"/>
    </row>
    <row r="16547" spans="12:12" x14ac:dyDescent="0.35">
      <c r="L16547" s="213"/>
    </row>
    <row r="16548" spans="12:12" x14ac:dyDescent="0.35">
      <c r="L16548" s="213"/>
    </row>
    <row r="16549" spans="12:12" x14ac:dyDescent="0.35">
      <c r="L16549" s="213"/>
    </row>
    <row r="16550" spans="12:12" x14ac:dyDescent="0.35">
      <c r="L16550" s="213"/>
    </row>
    <row r="16551" spans="12:12" x14ac:dyDescent="0.35">
      <c r="L16551" s="213"/>
    </row>
    <row r="16552" spans="12:12" x14ac:dyDescent="0.35">
      <c r="L16552" s="213"/>
    </row>
    <row r="16553" spans="12:12" x14ac:dyDescent="0.35">
      <c r="L16553" s="213"/>
    </row>
    <row r="16554" spans="12:12" x14ac:dyDescent="0.35">
      <c r="L16554" s="213"/>
    </row>
    <row r="16555" spans="12:12" x14ac:dyDescent="0.35">
      <c r="L16555" s="213"/>
    </row>
    <row r="16556" spans="12:12" x14ac:dyDescent="0.35">
      <c r="L16556" s="213"/>
    </row>
    <row r="16557" spans="12:12" x14ac:dyDescent="0.35">
      <c r="L16557" s="213"/>
    </row>
    <row r="16558" spans="12:12" x14ac:dyDescent="0.35">
      <c r="L16558" s="213"/>
    </row>
    <row r="16559" spans="12:12" x14ac:dyDescent="0.35">
      <c r="L16559" s="213"/>
    </row>
    <row r="16560" spans="12:12" x14ac:dyDescent="0.35">
      <c r="L16560" s="213"/>
    </row>
    <row r="16561" spans="12:12" x14ac:dyDescent="0.35">
      <c r="L16561" s="213"/>
    </row>
    <row r="16562" spans="12:12" x14ac:dyDescent="0.35">
      <c r="L16562" s="213"/>
    </row>
    <row r="16563" spans="12:12" x14ac:dyDescent="0.35">
      <c r="L16563" s="213"/>
    </row>
    <row r="16564" spans="12:12" x14ac:dyDescent="0.35">
      <c r="L16564" s="213"/>
    </row>
    <row r="16565" spans="12:12" x14ac:dyDescent="0.35">
      <c r="L16565" s="213"/>
    </row>
    <row r="16566" spans="12:12" x14ac:dyDescent="0.35">
      <c r="L16566" s="213"/>
    </row>
    <row r="16567" spans="12:12" x14ac:dyDescent="0.35">
      <c r="L16567" s="213"/>
    </row>
    <row r="16568" spans="12:12" x14ac:dyDescent="0.35">
      <c r="L16568" s="213"/>
    </row>
    <row r="16569" spans="12:12" x14ac:dyDescent="0.35">
      <c r="L16569" s="213"/>
    </row>
    <row r="16570" spans="12:12" x14ac:dyDescent="0.35">
      <c r="L16570" s="213"/>
    </row>
    <row r="16571" spans="12:12" x14ac:dyDescent="0.35">
      <c r="L16571" s="213"/>
    </row>
    <row r="16572" spans="12:12" x14ac:dyDescent="0.35">
      <c r="L16572" s="213"/>
    </row>
    <row r="16573" spans="12:12" x14ac:dyDescent="0.35">
      <c r="L16573" s="213"/>
    </row>
    <row r="16574" spans="12:12" x14ac:dyDescent="0.35">
      <c r="L16574" s="213"/>
    </row>
    <row r="16575" spans="12:12" x14ac:dyDescent="0.35">
      <c r="L16575" s="213"/>
    </row>
    <row r="16576" spans="12:12" x14ac:dyDescent="0.35">
      <c r="L16576" s="213"/>
    </row>
    <row r="16577" spans="12:12" x14ac:dyDescent="0.35">
      <c r="L16577" s="213"/>
    </row>
    <row r="16578" spans="12:12" x14ac:dyDescent="0.35">
      <c r="L16578" s="213"/>
    </row>
    <row r="16579" spans="12:12" x14ac:dyDescent="0.35">
      <c r="L16579" s="213"/>
    </row>
    <row r="16580" spans="12:12" x14ac:dyDescent="0.35">
      <c r="L16580" s="213"/>
    </row>
    <row r="16581" spans="12:12" x14ac:dyDescent="0.35">
      <c r="L16581" s="213"/>
    </row>
    <row r="16582" spans="12:12" x14ac:dyDescent="0.35">
      <c r="L16582" s="213"/>
    </row>
    <row r="16583" spans="12:12" x14ac:dyDescent="0.35">
      <c r="L16583" s="213"/>
    </row>
    <row r="16584" spans="12:12" x14ac:dyDescent="0.35">
      <c r="L16584" s="213"/>
    </row>
    <row r="16585" spans="12:12" x14ac:dyDescent="0.35">
      <c r="L16585" s="213"/>
    </row>
    <row r="16586" spans="12:12" x14ac:dyDescent="0.35">
      <c r="L16586" s="213"/>
    </row>
    <row r="16587" spans="12:12" x14ac:dyDescent="0.35">
      <c r="L16587" s="213"/>
    </row>
    <row r="16588" spans="12:12" x14ac:dyDescent="0.35">
      <c r="L16588" s="213"/>
    </row>
    <row r="16589" spans="12:12" x14ac:dyDescent="0.35">
      <c r="L16589" s="213"/>
    </row>
    <row r="16590" spans="12:12" x14ac:dyDescent="0.35">
      <c r="L16590" s="213"/>
    </row>
    <row r="16591" spans="12:12" x14ac:dyDescent="0.35">
      <c r="L16591" s="213"/>
    </row>
    <row r="16592" spans="12:12" x14ac:dyDescent="0.35">
      <c r="L16592" s="213"/>
    </row>
    <row r="16593" spans="12:12" x14ac:dyDescent="0.35">
      <c r="L16593" s="213"/>
    </row>
    <row r="16594" spans="12:12" x14ac:dyDescent="0.35">
      <c r="L16594" s="213"/>
    </row>
    <row r="16595" spans="12:12" x14ac:dyDescent="0.35">
      <c r="L16595" s="213"/>
    </row>
    <row r="16596" spans="12:12" x14ac:dyDescent="0.35">
      <c r="L16596" s="213"/>
    </row>
    <row r="16597" spans="12:12" x14ac:dyDescent="0.35">
      <c r="L16597" s="213"/>
    </row>
    <row r="16598" spans="12:12" x14ac:dyDescent="0.35">
      <c r="L16598" s="213"/>
    </row>
    <row r="16599" spans="12:12" x14ac:dyDescent="0.35">
      <c r="L16599" s="213"/>
    </row>
    <row r="16600" spans="12:12" x14ac:dyDescent="0.35">
      <c r="L16600" s="213"/>
    </row>
    <row r="16601" spans="12:12" x14ac:dyDescent="0.35">
      <c r="L16601" s="213"/>
    </row>
    <row r="16602" spans="12:12" x14ac:dyDescent="0.35">
      <c r="L16602" s="213"/>
    </row>
    <row r="16603" spans="12:12" x14ac:dyDescent="0.35">
      <c r="L16603" s="213"/>
    </row>
    <row r="16604" spans="12:12" x14ac:dyDescent="0.35">
      <c r="L16604" s="213"/>
    </row>
    <row r="16605" spans="12:12" x14ac:dyDescent="0.35">
      <c r="L16605" s="213"/>
    </row>
    <row r="16606" spans="12:12" x14ac:dyDescent="0.35">
      <c r="L16606" s="213"/>
    </row>
    <row r="16607" spans="12:12" x14ac:dyDescent="0.35">
      <c r="L16607" s="213"/>
    </row>
    <row r="16608" spans="12:12" x14ac:dyDescent="0.35">
      <c r="L16608" s="213"/>
    </row>
    <row r="16609" spans="12:12" x14ac:dyDescent="0.35">
      <c r="L16609" s="213"/>
    </row>
    <row r="16610" spans="12:12" x14ac:dyDescent="0.35">
      <c r="L16610" s="213"/>
    </row>
    <row r="16611" spans="12:12" x14ac:dyDescent="0.35">
      <c r="L16611" s="213"/>
    </row>
    <row r="16612" spans="12:12" x14ac:dyDescent="0.35">
      <c r="L16612" s="213"/>
    </row>
    <row r="16613" spans="12:12" x14ac:dyDescent="0.35">
      <c r="L16613" s="213"/>
    </row>
    <row r="16614" spans="12:12" x14ac:dyDescent="0.35">
      <c r="L16614" s="213"/>
    </row>
    <row r="16615" spans="12:12" x14ac:dyDescent="0.35">
      <c r="L16615" s="213"/>
    </row>
    <row r="16616" spans="12:12" x14ac:dyDescent="0.35">
      <c r="L16616" s="213"/>
    </row>
    <row r="16617" spans="12:12" x14ac:dyDescent="0.35">
      <c r="L16617" s="213"/>
    </row>
    <row r="16618" spans="12:12" x14ac:dyDescent="0.35">
      <c r="L16618" s="213"/>
    </row>
    <row r="16619" spans="12:12" x14ac:dyDescent="0.35">
      <c r="L16619" s="213"/>
    </row>
    <row r="16620" spans="12:12" x14ac:dyDescent="0.35">
      <c r="L16620" s="213"/>
    </row>
    <row r="16621" spans="12:12" x14ac:dyDescent="0.35">
      <c r="L16621" s="213"/>
    </row>
    <row r="16622" spans="12:12" x14ac:dyDescent="0.35">
      <c r="L16622" s="213"/>
    </row>
    <row r="16623" spans="12:12" x14ac:dyDescent="0.35">
      <c r="L16623" s="213"/>
    </row>
    <row r="16624" spans="12:12" x14ac:dyDescent="0.35">
      <c r="L16624" s="213"/>
    </row>
    <row r="16625" spans="12:12" x14ac:dyDescent="0.35">
      <c r="L16625" s="213"/>
    </row>
    <row r="16626" spans="12:12" x14ac:dyDescent="0.35">
      <c r="L16626" s="213"/>
    </row>
    <row r="16627" spans="12:12" x14ac:dyDescent="0.35">
      <c r="L16627" s="213"/>
    </row>
    <row r="16628" spans="12:12" x14ac:dyDescent="0.35">
      <c r="L16628" s="213"/>
    </row>
    <row r="16629" spans="12:12" x14ac:dyDescent="0.35">
      <c r="L16629" s="213"/>
    </row>
    <row r="16630" spans="12:12" x14ac:dyDescent="0.35">
      <c r="L16630" s="213"/>
    </row>
    <row r="16631" spans="12:12" x14ac:dyDescent="0.35">
      <c r="L16631" s="213"/>
    </row>
    <row r="16632" spans="12:12" x14ac:dyDescent="0.35">
      <c r="L16632" s="213"/>
    </row>
    <row r="16633" spans="12:12" x14ac:dyDescent="0.35">
      <c r="L16633" s="213"/>
    </row>
    <row r="16634" spans="12:12" x14ac:dyDescent="0.35">
      <c r="L16634" s="213"/>
    </row>
    <row r="16635" spans="12:12" x14ac:dyDescent="0.35">
      <c r="L16635" s="213"/>
    </row>
    <row r="16636" spans="12:12" x14ac:dyDescent="0.35">
      <c r="L16636" s="213"/>
    </row>
    <row r="16637" spans="12:12" x14ac:dyDescent="0.35">
      <c r="L16637" s="213"/>
    </row>
    <row r="16638" spans="12:12" x14ac:dyDescent="0.35">
      <c r="L16638" s="213"/>
    </row>
    <row r="16639" spans="12:12" x14ac:dyDescent="0.35">
      <c r="L16639" s="213"/>
    </row>
    <row r="16640" spans="12:12" x14ac:dyDescent="0.35">
      <c r="L16640" s="213"/>
    </row>
    <row r="16641" spans="12:12" x14ac:dyDescent="0.35">
      <c r="L16641" s="213"/>
    </row>
    <row r="16642" spans="12:12" x14ac:dyDescent="0.35">
      <c r="L16642" s="213"/>
    </row>
    <row r="16643" spans="12:12" x14ac:dyDescent="0.35">
      <c r="L16643" s="213"/>
    </row>
    <row r="16644" spans="12:12" x14ac:dyDescent="0.35">
      <c r="L16644" s="213"/>
    </row>
    <row r="16645" spans="12:12" x14ac:dyDescent="0.35">
      <c r="L16645" s="213"/>
    </row>
    <row r="16646" spans="12:12" x14ac:dyDescent="0.35">
      <c r="L16646" s="213"/>
    </row>
    <row r="16647" spans="12:12" x14ac:dyDescent="0.35">
      <c r="L16647" s="213"/>
    </row>
    <row r="16648" spans="12:12" x14ac:dyDescent="0.35">
      <c r="L16648" s="213"/>
    </row>
    <row r="16649" spans="12:12" x14ac:dyDescent="0.35">
      <c r="L16649" s="213"/>
    </row>
    <row r="16650" spans="12:12" x14ac:dyDescent="0.35">
      <c r="L16650" s="213"/>
    </row>
    <row r="16651" spans="12:12" x14ac:dyDescent="0.35">
      <c r="L16651" s="213"/>
    </row>
    <row r="16652" spans="12:12" x14ac:dyDescent="0.35">
      <c r="L16652" s="213"/>
    </row>
    <row r="16653" spans="12:12" x14ac:dyDescent="0.35">
      <c r="L16653" s="213"/>
    </row>
    <row r="16654" spans="12:12" x14ac:dyDescent="0.35">
      <c r="L16654" s="213"/>
    </row>
    <row r="16655" spans="12:12" x14ac:dyDescent="0.35">
      <c r="L16655" s="213"/>
    </row>
    <row r="16656" spans="12:12" x14ac:dyDescent="0.35">
      <c r="L16656" s="213"/>
    </row>
    <row r="16657" spans="12:12" x14ac:dyDescent="0.35">
      <c r="L16657" s="213"/>
    </row>
    <row r="16658" spans="12:12" x14ac:dyDescent="0.35">
      <c r="L16658" s="213"/>
    </row>
    <row r="16659" spans="12:12" x14ac:dyDescent="0.35">
      <c r="L16659" s="213"/>
    </row>
    <row r="16660" spans="12:12" x14ac:dyDescent="0.35">
      <c r="L16660" s="213"/>
    </row>
    <row r="16661" spans="12:12" x14ac:dyDescent="0.35">
      <c r="L16661" s="213"/>
    </row>
    <row r="16662" spans="12:12" x14ac:dyDescent="0.35">
      <c r="L16662" s="213"/>
    </row>
    <row r="16663" spans="12:12" x14ac:dyDescent="0.35">
      <c r="L16663" s="213"/>
    </row>
    <row r="16664" spans="12:12" x14ac:dyDescent="0.35">
      <c r="L16664" s="213"/>
    </row>
    <row r="16665" spans="12:12" x14ac:dyDescent="0.35">
      <c r="L16665" s="213"/>
    </row>
    <row r="16666" spans="12:12" x14ac:dyDescent="0.35">
      <c r="L16666" s="213"/>
    </row>
    <row r="16667" spans="12:12" x14ac:dyDescent="0.35">
      <c r="L16667" s="213"/>
    </row>
    <row r="16668" spans="12:12" x14ac:dyDescent="0.35">
      <c r="L16668" s="213"/>
    </row>
    <row r="16669" spans="12:12" x14ac:dyDescent="0.35">
      <c r="L16669" s="213"/>
    </row>
    <row r="16670" spans="12:12" x14ac:dyDescent="0.35">
      <c r="L16670" s="213"/>
    </row>
    <row r="16671" spans="12:12" x14ac:dyDescent="0.35">
      <c r="L16671" s="213"/>
    </row>
    <row r="16672" spans="12:12" x14ac:dyDescent="0.35">
      <c r="L16672" s="213"/>
    </row>
    <row r="16673" spans="12:12" x14ac:dyDescent="0.35">
      <c r="L16673" s="213"/>
    </row>
    <row r="16674" spans="12:12" x14ac:dyDescent="0.35">
      <c r="L16674" s="213"/>
    </row>
    <row r="16675" spans="12:12" x14ac:dyDescent="0.35">
      <c r="L16675" s="213"/>
    </row>
    <row r="16676" spans="12:12" x14ac:dyDescent="0.35">
      <c r="L16676" s="213"/>
    </row>
    <row r="16677" spans="12:12" x14ac:dyDescent="0.35">
      <c r="L16677" s="213"/>
    </row>
    <row r="16678" spans="12:12" x14ac:dyDescent="0.35">
      <c r="L16678" s="213"/>
    </row>
    <row r="16679" spans="12:12" x14ac:dyDescent="0.35">
      <c r="L16679" s="213"/>
    </row>
    <row r="16680" spans="12:12" x14ac:dyDescent="0.35">
      <c r="L16680" s="213"/>
    </row>
    <row r="16681" spans="12:12" x14ac:dyDescent="0.35">
      <c r="L16681" s="213"/>
    </row>
    <row r="16682" spans="12:12" x14ac:dyDescent="0.35">
      <c r="L16682" s="213"/>
    </row>
    <row r="16683" spans="12:12" x14ac:dyDescent="0.35">
      <c r="L16683" s="213"/>
    </row>
    <row r="16684" spans="12:12" x14ac:dyDescent="0.35">
      <c r="L16684" s="213"/>
    </row>
    <row r="16685" spans="12:12" x14ac:dyDescent="0.35">
      <c r="L16685" s="213"/>
    </row>
    <row r="16686" spans="12:12" x14ac:dyDescent="0.35">
      <c r="L16686" s="213"/>
    </row>
    <row r="16687" spans="12:12" x14ac:dyDescent="0.35">
      <c r="L16687" s="213"/>
    </row>
    <row r="16688" spans="12:12" x14ac:dyDescent="0.35">
      <c r="L16688" s="213"/>
    </row>
    <row r="16689" spans="12:12" x14ac:dyDescent="0.35">
      <c r="L16689" s="213"/>
    </row>
    <row r="16690" spans="12:12" x14ac:dyDescent="0.35">
      <c r="L16690" s="213"/>
    </row>
    <row r="16691" spans="12:12" x14ac:dyDescent="0.35">
      <c r="L16691" s="213"/>
    </row>
    <row r="16692" spans="12:12" x14ac:dyDescent="0.35">
      <c r="L16692" s="213"/>
    </row>
    <row r="16693" spans="12:12" x14ac:dyDescent="0.35">
      <c r="L16693" s="213"/>
    </row>
    <row r="16694" spans="12:12" x14ac:dyDescent="0.35">
      <c r="L16694" s="213"/>
    </row>
    <row r="16695" spans="12:12" x14ac:dyDescent="0.35">
      <c r="L16695" s="213"/>
    </row>
    <row r="16696" spans="12:12" x14ac:dyDescent="0.35">
      <c r="L16696" s="213"/>
    </row>
    <row r="16697" spans="12:12" x14ac:dyDescent="0.35">
      <c r="L16697" s="213"/>
    </row>
    <row r="16698" spans="12:12" x14ac:dyDescent="0.35">
      <c r="L16698" s="213"/>
    </row>
    <row r="16699" spans="12:12" x14ac:dyDescent="0.35">
      <c r="L16699" s="213"/>
    </row>
    <row r="16700" spans="12:12" x14ac:dyDescent="0.35">
      <c r="L16700" s="213"/>
    </row>
    <row r="16701" spans="12:12" x14ac:dyDescent="0.35">
      <c r="L16701" s="213"/>
    </row>
    <row r="16702" spans="12:12" x14ac:dyDescent="0.35">
      <c r="L16702" s="213"/>
    </row>
    <row r="16703" spans="12:12" x14ac:dyDescent="0.35">
      <c r="L16703" s="213"/>
    </row>
    <row r="16704" spans="12:12" x14ac:dyDescent="0.35">
      <c r="L16704" s="213"/>
    </row>
    <row r="16705" spans="12:12" x14ac:dyDescent="0.35">
      <c r="L16705" s="213"/>
    </row>
    <row r="16706" spans="12:12" x14ac:dyDescent="0.35">
      <c r="L16706" s="213"/>
    </row>
    <row r="16707" spans="12:12" x14ac:dyDescent="0.35">
      <c r="L16707" s="213"/>
    </row>
    <row r="16708" spans="12:12" x14ac:dyDescent="0.35">
      <c r="L16708" s="213"/>
    </row>
    <row r="16709" spans="12:12" x14ac:dyDescent="0.35">
      <c r="L16709" s="213"/>
    </row>
    <row r="16710" spans="12:12" x14ac:dyDescent="0.35">
      <c r="L16710" s="213"/>
    </row>
    <row r="16711" spans="12:12" x14ac:dyDescent="0.35">
      <c r="L16711" s="213"/>
    </row>
    <row r="16712" spans="12:12" x14ac:dyDescent="0.35">
      <c r="L16712" s="213"/>
    </row>
    <row r="16713" spans="12:12" x14ac:dyDescent="0.35">
      <c r="L16713" s="213"/>
    </row>
    <row r="16714" spans="12:12" x14ac:dyDescent="0.35">
      <c r="L16714" s="213"/>
    </row>
    <row r="16715" spans="12:12" x14ac:dyDescent="0.35">
      <c r="L16715" s="213"/>
    </row>
    <row r="16716" spans="12:12" x14ac:dyDescent="0.35">
      <c r="L16716" s="213"/>
    </row>
    <row r="16717" spans="12:12" x14ac:dyDescent="0.35">
      <c r="L16717" s="213"/>
    </row>
    <row r="16718" spans="12:12" x14ac:dyDescent="0.35">
      <c r="L16718" s="213"/>
    </row>
    <row r="16719" spans="12:12" x14ac:dyDescent="0.35">
      <c r="L16719" s="213"/>
    </row>
    <row r="16720" spans="12:12" x14ac:dyDescent="0.35">
      <c r="L16720" s="213"/>
    </row>
    <row r="16721" spans="12:12" x14ac:dyDescent="0.35">
      <c r="L16721" s="213"/>
    </row>
    <row r="16722" spans="12:12" x14ac:dyDescent="0.35">
      <c r="L16722" s="213"/>
    </row>
    <row r="16723" spans="12:12" x14ac:dyDescent="0.35">
      <c r="L16723" s="213"/>
    </row>
    <row r="16724" spans="12:12" x14ac:dyDescent="0.35">
      <c r="L16724" s="213"/>
    </row>
    <row r="16725" spans="12:12" x14ac:dyDescent="0.35">
      <c r="L16725" s="213"/>
    </row>
    <row r="16726" spans="12:12" x14ac:dyDescent="0.35">
      <c r="L16726" s="213"/>
    </row>
    <row r="16727" spans="12:12" x14ac:dyDescent="0.35">
      <c r="L16727" s="213"/>
    </row>
    <row r="16728" spans="12:12" x14ac:dyDescent="0.35">
      <c r="L16728" s="213"/>
    </row>
    <row r="16729" spans="12:12" x14ac:dyDescent="0.35">
      <c r="L16729" s="213"/>
    </row>
    <row r="16730" spans="12:12" x14ac:dyDescent="0.35">
      <c r="L16730" s="213"/>
    </row>
    <row r="16731" spans="12:12" x14ac:dyDescent="0.35">
      <c r="L16731" s="213"/>
    </row>
    <row r="16732" spans="12:12" x14ac:dyDescent="0.35">
      <c r="L16732" s="213"/>
    </row>
    <row r="16733" spans="12:12" x14ac:dyDescent="0.35">
      <c r="L16733" s="213"/>
    </row>
    <row r="16734" spans="12:12" x14ac:dyDescent="0.35">
      <c r="L16734" s="213"/>
    </row>
    <row r="16735" spans="12:12" x14ac:dyDescent="0.35">
      <c r="L16735" s="213"/>
    </row>
    <row r="16736" spans="12:12" x14ac:dyDescent="0.35">
      <c r="L16736" s="213"/>
    </row>
    <row r="16737" spans="12:12" x14ac:dyDescent="0.35">
      <c r="L16737" s="213"/>
    </row>
    <row r="16738" spans="12:12" x14ac:dyDescent="0.35">
      <c r="L16738" s="213"/>
    </row>
    <row r="16739" spans="12:12" x14ac:dyDescent="0.35">
      <c r="L16739" s="213"/>
    </row>
    <row r="16740" spans="12:12" x14ac:dyDescent="0.35">
      <c r="L16740" s="213"/>
    </row>
    <row r="16741" spans="12:12" x14ac:dyDescent="0.35">
      <c r="L16741" s="213"/>
    </row>
    <row r="16742" spans="12:12" x14ac:dyDescent="0.35">
      <c r="L16742" s="213"/>
    </row>
    <row r="16743" spans="12:12" x14ac:dyDescent="0.35">
      <c r="L16743" s="213"/>
    </row>
    <row r="16744" spans="12:12" x14ac:dyDescent="0.35">
      <c r="L16744" s="213"/>
    </row>
    <row r="16745" spans="12:12" x14ac:dyDescent="0.35">
      <c r="L16745" s="213"/>
    </row>
    <row r="16746" spans="12:12" x14ac:dyDescent="0.35">
      <c r="L16746" s="213"/>
    </row>
    <row r="16747" spans="12:12" x14ac:dyDescent="0.35">
      <c r="L16747" s="213"/>
    </row>
    <row r="16748" spans="12:12" x14ac:dyDescent="0.35">
      <c r="L16748" s="213"/>
    </row>
    <row r="16749" spans="12:12" x14ac:dyDescent="0.35">
      <c r="L16749" s="213"/>
    </row>
    <row r="16750" spans="12:12" x14ac:dyDescent="0.35">
      <c r="L16750" s="213"/>
    </row>
    <row r="16751" spans="12:12" x14ac:dyDescent="0.35">
      <c r="L16751" s="213"/>
    </row>
    <row r="16752" spans="12:12" x14ac:dyDescent="0.35">
      <c r="L16752" s="213"/>
    </row>
    <row r="16753" spans="12:12" x14ac:dyDescent="0.35">
      <c r="L16753" s="213"/>
    </row>
    <row r="16754" spans="12:12" x14ac:dyDescent="0.35">
      <c r="L16754" s="213"/>
    </row>
    <row r="16755" spans="12:12" x14ac:dyDescent="0.35">
      <c r="L16755" s="213"/>
    </row>
    <row r="16756" spans="12:12" x14ac:dyDescent="0.35">
      <c r="L16756" s="213"/>
    </row>
    <row r="16757" spans="12:12" x14ac:dyDescent="0.35">
      <c r="L16757" s="213"/>
    </row>
    <row r="16758" spans="12:12" x14ac:dyDescent="0.35">
      <c r="L16758" s="213"/>
    </row>
    <row r="16759" spans="12:12" x14ac:dyDescent="0.35">
      <c r="L16759" s="213"/>
    </row>
    <row r="16760" spans="12:12" x14ac:dyDescent="0.35">
      <c r="L16760" s="213"/>
    </row>
    <row r="16761" spans="12:12" x14ac:dyDescent="0.35">
      <c r="L16761" s="213"/>
    </row>
    <row r="16762" spans="12:12" x14ac:dyDescent="0.35">
      <c r="L16762" s="213"/>
    </row>
    <row r="16763" spans="12:12" x14ac:dyDescent="0.35">
      <c r="L16763" s="213"/>
    </row>
    <row r="16764" spans="12:12" x14ac:dyDescent="0.35">
      <c r="L16764" s="213"/>
    </row>
    <row r="16765" spans="12:12" x14ac:dyDescent="0.35">
      <c r="L16765" s="213"/>
    </row>
    <row r="16766" spans="12:12" x14ac:dyDescent="0.35">
      <c r="L16766" s="213"/>
    </row>
    <row r="16767" spans="12:12" x14ac:dyDescent="0.35">
      <c r="L16767" s="213"/>
    </row>
    <row r="16768" spans="12:12" x14ac:dyDescent="0.35">
      <c r="L16768" s="213"/>
    </row>
    <row r="16769" spans="12:12" x14ac:dyDescent="0.35">
      <c r="L16769" s="213"/>
    </row>
    <row r="16770" spans="12:12" x14ac:dyDescent="0.35">
      <c r="L16770" s="213"/>
    </row>
    <row r="16771" spans="12:12" x14ac:dyDescent="0.35">
      <c r="L16771" s="213"/>
    </row>
    <row r="16772" spans="12:12" x14ac:dyDescent="0.35">
      <c r="L16772" s="213"/>
    </row>
    <row r="16773" spans="12:12" x14ac:dyDescent="0.35">
      <c r="L16773" s="213"/>
    </row>
    <row r="16774" spans="12:12" x14ac:dyDescent="0.35">
      <c r="L16774" s="213"/>
    </row>
    <row r="16775" spans="12:12" x14ac:dyDescent="0.35">
      <c r="L16775" s="213"/>
    </row>
    <row r="16776" spans="12:12" x14ac:dyDescent="0.35">
      <c r="L16776" s="213"/>
    </row>
    <row r="16777" spans="12:12" x14ac:dyDescent="0.35">
      <c r="L16777" s="213"/>
    </row>
    <row r="16778" spans="12:12" x14ac:dyDescent="0.35">
      <c r="L16778" s="213"/>
    </row>
    <row r="16779" spans="12:12" x14ac:dyDescent="0.35">
      <c r="L16779" s="213"/>
    </row>
    <row r="16780" spans="12:12" x14ac:dyDescent="0.35">
      <c r="L16780" s="213"/>
    </row>
    <row r="16781" spans="12:12" x14ac:dyDescent="0.35">
      <c r="L16781" s="213"/>
    </row>
    <row r="16782" spans="12:12" x14ac:dyDescent="0.35">
      <c r="L16782" s="213"/>
    </row>
    <row r="16783" spans="12:12" x14ac:dyDescent="0.35">
      <c r="L16783" s="213"/>
    </row>
    <row r="16784" spans="12:12" x14ac:dyDescent="0.35">
      <c r="L16784" s="213"/>
    </row>
    <row r="16785" spans="12:12" x14ac:dyDescent="0.35">
      <c r="L16785" s="213"/>
    </row>
    <row r="16786" spans="12:12" x14ac:dyDescent="0.35">
      <c r="L16786" s="213"/>
    </row>
    <row r="16787" spans="12:12" x14ac:dyDescent="0.35">
      <c r="L16787" s="213"/>
    </row>
    <row r="16788" spans="12:12" x14ac:dyDescent="0.35">
      <c r="L16788" s="213"/>
    </row>
    <row r="16789" spans="12:12" x14ac:dyDescent="0.35">
      <c r="L16789" s="213"/>
    </row>
    <row r="16790" spans="12:12" x14ac:dyDescent="0.35">
      <c r="L16790" s="213"/>
    </row>
    <row r="16791" spans="12:12" x14ac:dyDescent="0.35">
      <c r="L16791" s="213"/>
    </row>
    <row r="16792" spans="12:12" x14ac:dyDescent="0.35">
      <c r="L16792" s="213"/>
    </row>
    <row r="16793" spans="12:12" x14ac:dyDescent="0.35">
      <c r="L16793" s="213"/>
    </row>
    <row r="16794" spans="12:12" x14ac:dyDescent="0.35">
      <c r="L16794" s="213"/>
    </row>
    <row r="16795" spans="12:12" x14ac:dyDescent="0.35">
      <c r="L16795" s="213"/>
    </row>
    <row r="16796" spans="12:12" x14ac:dyDescent="0.35">
      <c r="L16796" s="213"/>
    </row>
    <row r="16797" spans="12:12" x14ac:dyDescent="0.35">
      <c r="L16797" s="213"/>
    </row>
    <row r="16798" spans="12:12" x14ac:dyDescent="0.35">
      <c r="L16798" s="213"/>
    </row>
    <row r="16799" spans="12:12" x14ac:dyDescent="0.35">
      <c r="L16799" s="213"/>
    </row>
    <row r="16800" spans="12:12" x14ac:dyDescent="0.35">
      <c r="L16800" s="213"/>
    </row>
    <row r="16801" spans="12:12" x14ac:dyDescent="0.35">
      <c r="L16801" s="213"/>
    </row>
    <row r="16802" spans="12:12" x14ac:dyDescent="0.35">
      <c r="L16802" s="213"/>
    </row>
    <row r="16803" spans="12:12" x14ac:dyDescent="0.35">
      <c r="L16803" s="213"/>
    </row>
    <row r="16804" spans="12:12" x14ac:dyDescent="0.35">
      <c r="L16804" s="213"/>
    </row>
    <row r="16805" spans="12:12" x14ac:dyDescent="0.35">
      <c r="L16805" s="213"/>
    </row>
    <row r="16806" spans="12:12" x14ac:dyDescent="0.35">
      <c r="L16806" s="213"/>
    </row>
    <row r="16807" spans="12:12" x14ac:dyDescent="0.35">
      <c r="L16807" s="213"/>
    </row>
    <row r="16808" spans="12:12" x14ac:dyDescent="0.35">
      <c r="L16808" s="213"/>
    </row>
    <row r="16809" spans="12:12" x14ac:dyDescent="0.35">
      <c r="L16809" s="213"/>
    </row>
    <row r="16810" spans="12:12" x14ac:dyDescent="0.35">
      <c r="L16810" s="213"/>
    </row>
    <row r="16811" spans="12:12" x14ac:dyDescent="0.35">
      <c r="L16811" s="213"/>
    </row>
    <row r="16812" spans="12:12" x14ac:dyDescent="0.35">
      <c r="L16812" s="213"/>
    </row>
    <row r="16813" spans="12:12" x14ac:dyDescent="0.35">
      <c r="L16813" s="213"/>
    </row>
    <row r="16814" spans="12:12" x14ac:dyDescent="0.35">
      <c r="L16814" s="213"/>
    </row>
    <row r="16815" spans="12:12" x14ac:dyDescent="0.35">
      <c r="L16815" s="213"/>
    </row>
    <row r="16816" spans="12:12" x14ac:dyDescent="0.35">
      <c r="L16816" s="213"/>
    </row>
    <row r="16817" spans="12:12" x14ac:dyDescent="0.35">
      <c r="L16817" s="213"/>
    </row>
    <row r="16818" spans="12:12" x14ac:dyDescent="0.35">
      <c r="L16818" s="213"/>
    </row>
    <row r="16819" spans="12:12" x14ac:dyDescent="0.35">
      <c r="L16819" s="213"/>
    </row>
    <row r="16820" spans="12:12" x14ac:dyDescent="0.35">
      <c r="L16820" s="213"/>
    </row>
    <row r="16821" spans="12:12" x14ac:dyDescent="0.35">
      <c r="L16821" s="213"/>
    </row>
    <row r="16822" spans="12:12" x14ac:dyDescent="0.35">
      <c r="L16822" s="213"/>
    </row>
    <row r="16823" spans="12:12" x14ac:dyDescent="0.35">
      <c r="L16823" s="213"/>
    </row>
    <row r="16824" spans="12:12" x14ac:dyDescent="0.35">
      <c r="L16824" s="213"/>
    </row>
    <row r="16825" spans="12:12" x14ac:dyDescent="0.35">
      <c r="L16825" s="213"/>
    </row>
    <row r="16826" spans="12:12" x14ac:dyDescent="0.35">
      <c r="L16826" s="213"/>
    </row>
    <row r="16827" spans="12:12" x14ac:dyDescent="0.35">
      <c r="L16827" s="213"/>
    </row>
    <row r="16828" spans="12:12" x14ac:dyDescent="0.35">
      <c r="L16828" s="213"/>
    </row>
    <row r="16829" spans="12:12" x14ac:dyDescent="0.35">
      <c r="L16829" s="213"/>
    </row>
    <row r="16830" spans="12:12" x14ac:dyDescent="0.35">
      <c r="L16830" s="213"/>
    </row>
    <row r="16831" spans="12:12" x14ac:dyDescent="0.35">
      <c r="L16831" s="213"/>
    </row>
    <row r="16832" spans="12:12" x14ac:dyDescent="0.35">
      <c r="L16832" s="213"/>
    </row>
    <row r="16833" spans="12:12" x14ac:dyDescent="0.35">
      <c r="L16833" s="213"/>
    </row>
    <row r="16834" spans="12:12" x14ac:dyDescent="0.35">
      <c r="L16834" s="213"/>
    </row>
    <row r="16835" spans="12:12" x14ac:dyDescent="0.35">
      <c r="L16835" s="213"/>
    </row>
    <row r="16836" spans="12:12" x14ac:dyDescent="0.35">
      <c r="L16836" s="213"/>
    </row>
    <row r="16837" spans="12:12" x14ac:dyDescent="0.35">
      <c r="L16837" s="213"/>
    </row>
    <row r="16838" spans="12:12" x14ac:dyDescent="0.35">
      <c r="L16838" s="213"/>
    </row>
    <row r="16839" spans="12:12" x14ac:dyDescent="0.35">
      <c r="L16839" s="213"/>
    </row>
    <row r="16840" spans="12:12" x14ac:dyDescent="0.35">
      <c r="L16840" s="213"/>
    </row>
    <row r="16841" spans="12:12" x14ac:dyDescent="0.35">
      <c r="L16841" s="213"/>
    </row>
    <row r="16842" spans="12:12" x14ac:dyDescent="0.35">
      <c r="L16842" s="213"/>
    </row>
    <row r="16843" spans="12:12" x14ac:dyDescent="0.35">
      <c r="L16843" s="213"/>
    </row>
    <row r="16844" spans="12:12" x14ac:dyDescent="0.35">
      <c r="L16844" s="213"/>
    </row>
    <row r="16845" spans="12:12" x14ac:dyDescent="0.35">
      <c r="L16845" s="213"/>
    </row>
    <row r="16846" spans="12:12" x14ac:dyDescent="0.35">
      <c r="L16846" s="213"/>
    </row>
    <row r="16847" spans="12:12" x14ac:dyDescent="0.35">
      <c r="L16847" s="213"/>
    </row>
    <row r="16848" spans="12:12" x14ac:dyDescent="0.35">
      <c r="L16848" s="213"/>
    </row>
    <row r="16849" spans="12:12" x14ac:dyDescent="0.35">
      <c r="L16849" s="213"/>
    </row>
    <row r="16850" spans="12:12" x14ac:dyDescent="0.35">
      <c r="L16850" s="213"/>
    </row>
    <row r="16851" spans="12:12" x14ac:dyDescent="0.35">
      <c r="L16851" s="213"/>
    </row>
    <row r="16852" spans="12:12" x14ac:dyDescent="0.35">
      <c r="L16852" s="213"/>
    </row>
    <row r="16853" spans="12:12" x14ac:dyDescent="0.35">
      <c r="L16853" s="213"/>
    </row>
    <row r="16854" spans="12:12" x14ac:dyDescent="0.35">
      <c r="L16854" s="213"/>
    </row>
    <row r="16855" spans="12:12" x14ac:dyDescent="0.35">
      <c r="L16855" s="213"/>
    </row>
    <row r="16856" spans="12:12" x14ac:dyDescent="0.35">
      <c r="L16856" s="213"/>
    </row>
    <row r="16857" spans="12:12" x14ac:dyDescent="0.35">
      <c r="L16857" s="213"/>
    </row>
    <row r="16858" spans="12:12" x14ac:dyDescent="0.35">
      <c r="L16858" s="213"/>
    </row>
    <row r="16859" spans="12:12" x14ac:dyDescent="0.35">
      <c r="L16859" s="213"/>
    </row>
    <row r="16860" spans="12:12" x14ac:dyDescent="0.35">
      <c r="L16860" s="213"/>
    </row>
    <row r="16861" spans="12:12" x14ac:dyDescent="0.35">
      <c r="L16861" s="213"/>
    </row>
    <row r="16862" spans="12:12" x14ac:dyDescent="0.35">
      <c r="L16862" s="213"/>
    </row>
    <row r="16863" spans="12:12" x14ac:dyDescent="0.35">
      <c r="L16863" s="213"/>
    </row>
    <row r="16864" spans="12:12" x14ac:dyDescent="0.35">
      <c r="L16864" s="213"/>
    </row>
    <row r="16865" spans="12:12" x14ac:dyDescent="0.35">
      <c r="L16865" s="213"/>
    </row>
    <row r="16866" spans="12:12" x14ac:dyDescent="0.35">
      <c r="L16866" s="213"/>
    </row>
    <row r="16867" spans="12:12" x14ac:dyDescent="0.35">
      <c r="L16867" s="213"/>
    </row>
    <row r="16868" spans="12:12" x14ac:dyDescent="0.35">
      <c r="L16868" s="213"/>
    </row>
    <row r="16869" spans="12:12" x14ac:dyDescent="0.35">
      <c r="L16869" s="213"/>
    </row>
    <row r="16870" spans="12:12" x14ac:dyDescent="0.35">
      <c r="L16870" s="213"/>
    </row>
    <row r="16871" spans="12:12" x14ac:dyDescent="0.35">
      <c r="L16871" s="213"/>
    </row>
    <row r="16872" spans="12:12" x14ac:dyDescent="0.35">
      <c r="L16872" s="213"/>
    </row>
    <row r="16873" spans="12:12" x14ac:dyDescent="0.35">
      <c r="L16873" s="213"/>
    </row>
    <row r="16874" spans="12:12" x14ac:dyDescent="0.35">
      <c r="L16874" s="213"/>
    </row>
    <row r="16875" spans="12:12" x14ac:dyDescent="0.35">
      <c r="L16875" s="213"/>
    </row>
    <row r="16876" spans="12:12" x14ac:dyDescent="0.35">
      <c r="L16876" s="213"/>
    </row>
    <row r="16877" spans="12:12" x14ac:dyDescent="0.35">
      <c r="L16877" s="213"/>
    </row>
    <row r="16878" spans="12:12" x14ac:dyDescent="0.35">
      <c r="L16878" s="213"/>
    </row>
    <row r="16879" spans="12:12" x14ac:dyDescent="0.35">
      <c r="L16879" s="213"/>
    </row>
    <row r="16880" spans="12:12" x14ac:dyDescent="0.35">
      <c r="L16880" s="213"/>
    </row>
    <row r="16881" spans="12:12" x14ac:dyDescent="0.35">
      <c r="L16881" s="213"/>
    </row>
    <row r="16882" spans="12:12" x14ac:dyDescent="0.35">
      <c r="L16882" s="213"/>
    </row>
    <row r="16883" spans="12:12" x14ac:dyDescent="0.35">
      <c r="L16883" s="213"/>
    </row>
    <row r="16884" spans="12:12" x14ac:dyDescent="0.35">
      <c r="L16884" s="213"/>
    </row>
    <row r="16885" spans="12:12" x14ac:dyDescent="0.35">
      <c r="L16885" s="213"/>
    </row>
    <row r="16886" spans="12:12" x14ac:dyDescent="0.35">
      <c r="L16886" s="213"/>
    </row>
    <row r="16887" spans="12:12" x14ac:dyDescent="0.35">
      <c r="L16887" s="213"/>
    </row>
    <row r="16888" spans="12:12" x14ac:dyDescent="0.35">
      <c r="L16888" s="213"/>
    </row>
    <row r="16889" spans="12:12" x14ac:dyDescent="0.35">
      <c r="L16889" s="213"/>
    </row>
    <row r="16890" spans="12:12" x14ac:dyDescent="0.35">
      <c r="L16890" s="213"/>
    </row>
    <row r="16891" spans="12:12" x14ac:dyDescent="0.35">
      <c r="L16891" s="213"/>
    </row>
    <row r="16892" spans="12:12" x14ac:dyDescent="0.35">
      <c r="L16892" s="213"/>
    </row>
    <row r="16893" spans="12:12" x14ac:dyDescent="0.35">
      <c r="L16893" s="213"/>
    </row>
    <row r="16894" spans="12:12" x14ac:dyDescent="0.35">
      <c r="L16894" s="213"/>
    </row>
    <row r="16895" spans="12:12" x14ac:dyDescent="0.35">
      <c r="L16895" s="213"/>
    </row>
    <row r="16896" spans="12:12" x14ac:dyDescent="0.35">
      <c r="L16896" s="213"/>
    </row>
    <row r="16897" spans="12:12" x14ac:dyDescent="0.35">
      <c r="L16897" s="213"/>
    </row>
    <row r="16898" spans="12:12" x14ac:dyDescent="0.35">
      <c r="L16898" s="213"/>
    </row>
    <row r="16899" spans="12:12" x14ac:dyDescent="0.35">
      <c r="L16899" s="213"/>
    </row>
    <row r="16900" spans="12:12" x14ac:dyDescent="0.35">
      <c r="L16900" s="213"/>
    </row>
    <row r="16901" spans="12:12" x14ac:dyDescent="0.35">
      <c r="L16901" s="213"/>
    </row>
    <row r="16902" spans="12:12" x14ac:dyDescent="0.35">
      <c r="L16902" s="213"/>
    </row>
    <row r="16903" spans="12:12" x14ac:dyDescent="0.35">
      <c r="L16903" s="213"/>
    </row>
    <row r="16904" spans="12:12" x14ac:dyDescent="0.35">
      <c r="L16904" s="213"/>
    </row>
    <row r="16905" spans="12:12" x14ac:dyDescent="0.35">
      <c r="L16905" s="213"/>
    </row>
    <row r="16906" spans="12:12" x14ac:dyDescent="0.35">
      <c r="L16906" s="213"/>
    </row>
    <row r="16907" spans="12:12" x14ac:dyDescent="0.35">
      <c r="L16907" s="213"/>
    </row>
    <row r="16908" spans="12:12" x14ac:dyDescent="0.35">
      <c r="L16908" s="213"/>
    </row>
    <row r="16909" spans="12:12" x14ac:dyDescent="0.35">
      <c r="L16909" s="213"/>
    </row>
    <row r="16910" spans="12:12" x14ac:dyDescent="0.35">
      <c r="L16910" s="213"/>
    </row>
    <row r="16911" spans="12:12" x14ac:dyDescent="0.35">
      <c r="L16911" s="213"/>
    </row>
    <row r="16912" spans="12:12" x14ac:dyDescent="0.35">
      <c r="L16912" s="213"/>
    </row>
    <row r="16913" spans="12:12" x14ac:dyDescent="0.35">
      <c r="L16913" s="213"/>
    </row>
    <row r="16914" spans="12:12" x14ac:dyDescent="0.35">
      <c r="L16914" s="213"/>
    </row>
    <row r="16915" spans="12:12" x14ac:dyDescent="0.35">
      <c r="L16915" s="213"/>
    </row>
    <row r="16916" spans="12:12" x14ac:dyDescent="0.35">
      <c r="L16916" s="213"/>
    </row>
    <row r="16917" spans="12:12" x14ac:dyDescent="0.35">
      <c r="L16917" s="213"/>
    </row>
    <row r="16918" spans="12:12" x14ac:dyDescent="0.35">
      <c r="L16918" s="213"/>
    </row>
    <row r="16919" spans="12:12" x14ac:dyDescent="0.35">
      <c r="L16919" s="213"/>
    </row>
    <row r="16920" spans="12:12" x14ac:dyDescent="0.35">
      <c r="L16920" s="213"/>
    </row>
    <row r="16921" spans="12:12" x14ac:dyDescent="0.35">
      <c r="L16921" s="213"/>
    </row>
    <row r="16922" spans="12:12" x14ac:dyDescent="0.35">
      <c r="L16922" s="213"/>
    </row>
    <row r="16923" spans="12:12" x14ac:dyDescent="0.35">
      <c r="L16923" s="213"/>
    </row>
    <row r="16924" spans="12:12" x14ac:dyDescent="0.35">
      <c r="L16924" s="213"/>
    </row>
    <row r="16925" spans="12:12" x14ac:dyDescent="0.35">
      <c r="L16925" s="213"/>
    </row>
    <row r="16926" spans="12:12" x14ac:dyDescent="0.35">
      <c r="L16926" s="213"/>
    </row>
    <row r="16927" spans="12:12" x14ac:dyDescent="0.35">
      <c r="L16927" s="213"/>
    </row>
    <row r="16928" spans="12:12" x14ac:dyDescent="0.35">
      <c r="L16928" s="213"/>
    </row>
    <row r="16929" spans="12:12" x14ac:dyDescent="0.35">
      <c r="L16929" s="213"/>
    </row>
    <row r="16930" spans="12:12" x14ac:dyDescent="0.35">
      <c r="L16930" s="213"/>
    </row>
    <row r="16931" spans="12:12" x14ac:dyDescent="0.35">
      <c r="L16931" s="213"/>
    </row>
    <row r="16932" spans="12:12" x14ac:dyDescent="0.35">
      <c r="L16932" s="213"/>
    </row>
    <row r="16933" spans="12:12" x14ac:dyDescent="0.35">
      <c r="L16933" s="213"/>
    </row>
    <row r="16934" spans="12:12" x14ac:dyDescent="0.35">
      <c r="L16934" s="213"/>
    </row>
    <row r="16935" spans="12:12" x14ac:dyDescent="0.35">
      <c r="L16935" s="213"/>
    </row>
    <row r="16936" spans="12:12" x14ac:dyDescent="0.35">
      <c r="L16936" s="213"/>
    </row>
    <row r="16937" spans="12:12" x14ac:dyDescent="0.35">
      <c r="L16937" s="213"/>
    </row>
    <row r="16938" spans="12:12" x14ac:dyDescent="0.35">
      <c r="L16938" s="213"/>
    </row>
    <row r="16939" spans="12:12" x14ac:dyDescent="0.35">
      <c r="L16939" s="213"/>
    </row>
    <row r="16940" spans="12:12" x14ac:dyDescent="0.35">
      <c r="L16940" s="213"/>
    </row>
    <row r="16941" spans="12:12" x14ac:dyDescent="0.35">
      <c r="L16941" s="213"/>
    </row>
    <row r="16942" spans="12:12" x14ac:dyDescent="0.35">
      <c r="L16942" s="213"/>
    </row>
    <row r="16943" spans="12:12" x14ac:dyDescent="0.35">
      <c r="L16943" s="213"/>
    </row>
    <row r="16944" spans="12:12" x14ac:dyDescent="0.35">
      <c r="L16944" s="213"/>
    </row>
    <row r="16945" spans="12:12" x14ac:dyDescent="0.35">
      <c r="L16945" s="213"/>
    </row>
    <row r="16946" spans="12:12" x14ac:dyDescent="0.35">
      <c r="L16946" s="213"/>
    </row>
    <row r="16947" spans="12:12" x14ac:dyDescent="0.35">
      <c r="L16947" s="213"/>
    </row>
    <row r="16948" spans="12:12" x14ac:dyDescent="0.35">
      <c r="L16948" s="213"/>
    </row>
    <row r="16949" spans="12:12" x14ac:dyDescent="0.35">
      <c r="L16949" s="213"/>
    </row>
    <row r="16950" spans="12:12" x14ac:dyDescent="0.35">
      <c r="L16950" s="213"/>
    </row>
    <row r="16951" spans="12:12" x14ac:dyDescent="0.35">
      <c r="L16951" s="213"/>
    </row>
    <row r="16952" spans="12:12" x14ac:dyDescent="0.35">
      <c r="L16952" s="213"/>
    </row>
    <row r="16953" spans="12:12" x14ac:dyDescent="0.35">
      <c r="L16953" s="213"/>
    </row>
    <row r="16954" spans="12:12" x14ac:dyDescent="0.35">
      <c r="L16954" s="213"/>
    </row>
    <row r="16955" spans="12:12" x14ac:dyDescent="0.35">
      <c r="L16955" s="213"/>
    </row>
    <row r="16956" spans="12:12" x14ac:dyDescent="0.35">
      <c r="L16956" s="213"/>
    </row>
    <row r="16957" spans="12:12" x14ac:dyDescent="0.35">
      <c r="L16957" s="213"/>
    </row>
    <row r="16958" spans="12:12" x14ac:dyDescent="0.35">
      <c r="L16958" s="213"/>
    </row>
    <row r="16959" spans="12:12" x14ac:dyDescent="0.35">
      <c r="L16959" s="213"/>
    </row>
    <row r="16960" spans="12:12" x14ac:dyDescent="0.35">
      <c r="L16960" s="213"/>
    </row>
    <row r="16961" spans="12:12" x14ac:dyDescent="0.35">
      <c r="L16961" s="213"/>
    </row>
    <row r="16962" spans="12:12" x14ac:dyDescent="0.35">
      <c r="L16962" s="213"/>
    </row>
    <row r="16963" spans="12:12" x14ac:dyDescent="0.35">
      <c r="L16963" s="213"/>
    </row>
    <row r="16964" spans="12:12" x14ac:dyDescent="0.35">
      <c r="L16964" s="213"/>
    </row>
    <row r="16965" spans="12:12" x14ac:dyDescent="0.35">
      <c r="L16965" s="213"/>
    </row>
    <row r="16966" spans="12:12" x14ac:dyDescent="0.35">
      <c r="L16966" s="213"/>
    </row>
    <row r="16967" spans="12:12" x14ac:dyDescent="0.35">
      <c r="L16967" s="213"/>
    </row>
    <row r="16968" spans="12:12" x14ac:dyDescent="0.35">
      <c r="L16968" s="213"/>
    </row>
    <row r="16969" spans="12:12" x14ac:dyDescent="0.35">
      <c r="L16969" s="213"/>
    </row>
    <row r="16970" spans="12:12" x14ac:dyDescent="0.35">
      <c r="L16970" s="213"/>
    </row>
    <row r="16971" spans="12:12" x14ac:dyDescent="0.35">
      <c r="L16971" s="213"/>
    </row>
    <row r="16972" spans="12:12" x14ac:dyDescent="0.35">
      <c r="L16972" s="213"/>
    </row>
    <row r="16973" spans="12:12" x14ac:dyDescent="0.35">
      <c r="L16973" s="213"/>
    </row>
    <row r="16974" spans="12:12" x14ac:dyDescent="0.35">
      <c r="L16974" s="213"/>
    </row>
    <row r="16975" spans="12:12" x14ac:dyDescent="0.35">
      <c r="L16975" s="213"/>
    </row>
    <row r="16976" spans="12:12" x14ac:dyDescent="0.35">
      <c r="L16976" s="213"/>
    </row>
    <row r="16977" spans="12:12" x14ac:dyDescent="0.35">
      <c r="L16977" s="213"/>
    </row>
    <row r="16978" spans="12:12" x14ac:dyDescent="0.35">
      <c r="L16978" s="213"/>
    </row>
    <row r="16979" spans="12:12" x14ac:dyDescent="0.35">
      <c r="L16979" s="213"/>
    </row>
    <row r="16980" spans="12:12" x14ac:dyDescent="0.35">
      <c r="L16980" s="213"/>
    </row>
    <row r="16981" spans="12:12" x14ac:dyDescent="0.35">
      <c r="L16981" s="213"/>
    </row>
    <row r="16982" spans="12:12" x14ac:dyDescent="0.35">
      <c r="L16982" s="213"/>
    </row>
    <row r="16983" spans="12:12" x14ac:dyDescent="0.35">
      <c r="L16983" s="213"/>
    </row>
    <row r="16984" spans="12:12" x14ac:dyDescent="0.35">
      <c r="L16984" s="213"/>
    </row>
    <row r="16985" spans="12:12" x14ac:dyDescent="0.35">
      <c r="L16985" s="213"/>
    </row>
    <row r="16986" spans="12:12" x14ac:dyDescent="0.35">
      <c r="L16986" s="213"/>
    </row>
    <row r="16987" spans="12:12" x14ac:dyDescent="0.35">
      <c r="L16987" s="213"/>
    </row>
    <row r="16988" spans="12:12" x14ac:dyDescent="0.35">
      <c r="L16988" s="213"/>
    </row>
    <row r="16989" spans="12:12" x14ac:dyDescent="0.35">
      <c r="L16989" s="213"/>
    </row>
    <row r="16990" spans="12:12" x14ac:dyDescent="0.35">
      <c r="L16990" s="213"/>
    </row>
    <row r="16991" spans="12:12" x14ac:dyDescent="0.35">
      <c r="L16991" s="213"/>
    </row>
    <row r="16992" spans="12:12" x14ac:dyDescent="0.35">
      <c r="L16992" s="213"/>
    </row>
    <row r="16993" spans="12:12" x14ac:dyDescent="0.35">
      <c r="L16993" s="213"/>
    </row>
    <row r="16994" spans="12:12" x14ac:dyDescent="0.35">
      <c r="L16994" s="213"/>
    </row>
    <row r="16995" spans="12:12" x14ac:dyDescent="0.35">
      <c r="L16995" s="213"/>
    </row>
    <row r="16996" spans="12:12" x14ac:dyDescent="0.35">
      <c r="L16996" s="213"/>
    </row>
    <row r="16997" spans="12:12" x14ac:dyDescent="0.35">
      <c r="L16997" s="213"/>
    </row>
    <row r="16998" spans="12:12" x14ac:dyDescent="0.35">
      <c r="L16998" s="213"/>
    </row>
    <row r="16999" spans="12:12" x14ac:dyDescent="0.35">
      <c r="L16999" s="213"/>
    </row>
    <row r="17000" spans="12:12" x14ac:dyDescent="0.35">
      <c r="L17000" s="213"/>
    </row>
    <row r="17001" spans="12:12" x14ac:dyDescent="0.35">
      <c r="L17001" s="213"/>
    </row>
    <row r="17002" spans="12:12" x14ac:dyDescent="0.35">
      <c r="L17002" s="213"/>
    </row>
    <row r="17003" spans="12:12" x14ac:dyDescent="0.35">
      <c r="L17003" s="213"/>
    </row>
    <row r="17004" spans="12:12" x14ac:dyDescent="0.35">
      <c r="L17004" s="213"/>
    </row>
    <row r="17005" spans="12:12" x14ac:dyDescent="0.35">
      <c r="L17005" s="213"/>
    </row>
    <row r="17006" spans="12:12" x14ac:dyDescent="0.35">
      <c r="L17006" s="213"/>
    </row>
    <row r="17007" spans="12:12" x14ac:dyDescent="0.35">
      <c r="L17007" s="213"/>
    </row>
    <row r="17008" spans="12:12" x14ac:dyDescent="0.35">
      <c r="L17008" s="213"/>
    </row>
    <row r="17009" spans="12:12" x14ac:dyDescent="0.35">
      <c r="L17009" s="213"/>
    </row>
    <row r="17010" spans="12:12" x14ac:dyDescent="0.35">
      <c r="L17010" s="213"/>
    </row>
    <row r="17011" spans="12:12" x14ac:dyDescent="0.35">
      <c r="L17011" s="213"/>
    </row>
    <row r="17012" spans="12:12" x14ac:dyDescent="0.35">
      <c r="L17012" s="213"/>
    </row>
    <row r="17013" spans="12:12" x14ac:dyDescent="0.35">
      <c r="L17013" s="213"/>
    </row>
    <row r="17014" spans="12:12" x14ac:dyDescent="0.35">
      <c r="L17014" s="213"/>
    </row>
    <row r="17015" spans="12:12" x14ac:dyDescent="0.35">
      <c r="L17015" s="213"/>
    </row>
    <row r="17016" spans="12:12" x14ac:dyDescent="0.35">
      <c r="L17016" s="213"/>
    </row>
    <row r="17017" spans="12:12" x14ac:dyDescent="0.35">
      <c r="L17017" s="213"/>
    </row>
    <row r="17018" spans="12:12" x14ac:dyDescent="0.35">
      <c r="L17018" s="213"/>
    </row>
    <row r="17019" spans="12:12" x14ac:dyDescent="0.35">
      <c r="L17019" s="213"/>
    </row>
    <row r="17020" spans="12:12" x14ac:dyDescent="0.35">
      <c r="L17020" s="213"/>
    </row>
    <row r="17021" spans="12:12" x14ac:dyDescent="0.35">
      <c r="L17021" s="213"/>
    </row>
    <row r="17022" spans="12:12" x14ac:dyDescent="0.35">
      <c r="L17022" s="213"/>
    </row>
    <row r="17023" spans="12:12" x14ac:dyDescent="0.35">
      <c r="L17023" s="213"/>
    </row>
    <row r="17024" spans="12:12" x14ac:dyDescent="0.35">
      <c r="L17024" s="213"/>
    </row>
    <row r="17025" spans="12:12" x14ac:dyDescent="0.35">
      <c r="L17025" s="213"/>
    </row>
    <row r="17026" spans="12:12" x14ac:dyDescent="0.35">
      <c r="L17026" s="213"/>
    </row>
    <row r="17027" spans="12:12" x14ac:dyDescent="0.35">
      <c r="L17027" s="213"/>
    </row>
    <row r="17028" spans="12:12" x14ac:dyDescent="0.35">
      <c r="L17028" s="213"/>
    </row>
    <row r="17029" spans="12:12" x14ac:dyDescent="0.35">
      <c r="L17029" s="213"/>
    </row>
    <row r="17030" spans="12:12" x14ac:dyDescent="0.35">
      <c r="L17030" s="213"/>
    </row>
    <row r="17031" spans="12:12" x14ac:dyDescent="0.35">
      <c r="L17031" s="213"/>
    </row>
    <row r="17032" spans="12:12" x14ac:dyDescent="0.35">
      <c r="L17032" s="213"/>
    </row>
    <row r="17033" spans="12:12" x14ac:dyDescent="0.35">
      <c r="L17033" s="213"/>
    </row>
    <row r="17034" spans="12:12" x14ac:dyDescent="0.35">
      <c r="L17034" s="213"/>
    </row>
    <row r="17035" spans="12:12" x14ac:dyDescent="0.35">
      <c r="L17035" s="213"/>
    </row>
    <row r="17036" spans="12:12" x14ac:dyDescent="0.35">
      <c r="L17036" s="213"/>
    </row>
    <row r="17037" spans="12:12" x14ac:dyDescent="0.35">
      <c r="L17037" s="213"/>
    </row>
    <row r="17038" spans="12:12" x14ac:dyDescent="0.35">
      <c r="L17038" s="213"/>
    </row>
    <row r="17039" spans="12:12" x14ac:dyDescent="0.35">
      <c r="L17039" s="213"/>
    </row>
    <row r="17040" spans="12:12" x14ac:dyDescent="0.35">
      <c r="L17040" s="213"/>
    </row>
    <row r="17041" spans="12:12" x14ac:dyDescent="0.35">
      <c r="L17041" s="213"/>
    </row>
    <row r="17042" spans="12:12" x14ac:dyDescent="0.35">
      <c r="L17042" s="213"/>
    </row>
    <row r="17043" spans="12:12" x14ac:dyDescent="0.35">
      <c r="L17043" s="213"/>
    </row>
    <row r="17044" spans="12:12" x14ac:dyDescent="0.35">
      <c r="L17044" s="213"/>
    </row>
    <row r="17045" spans="12:12" x14ac:dyDescent="0.35">
      <c r="L17045" s="213"/>
    </row>
    <row r="17046" spans="12:12" x14ac:dyDescent="0.35">
      <c r="L17046" s="213"/>
    </row>
    <row r="17047" spans="12:12" x14ac:dyDescent="0.35">
      <c r="L17047" s="213"/>
    </row>
    <row r="17048" spans="12:12" x14ac:dyDescent="0.35">
      <c r="L17048" s="213"/>
    </row>
    <row r="17049" spans="12:12" x14ac:dyDescent="0.35">
      <c r="L17049" s="213"/>
    </row>
    <row r="17050" spans="12:12" x14ac:dyDescent="0.35">
      <c r="L17050" s="213"/>
    </row>
    <row r="17051" spans="12:12" x14ac:dyDescent="0.35">
      <c r="L17051" s="213"/>
    </row>
    <row r="17052" spans="12:12" x14ac:dyDescent="0.35">
      <c r="L17052" s="213"/>
    </row>
    <row r="17053" spans="12:12" x14ac:dyDescent="0.35">
      <c r="L17053" s="213"/>
    </row>
    <row r="17054" spans="12:12" x14ac:dyDescent="0.35">
      <c r="L17054" s="213"/>
    </row>
    <row r="17055" spans="12:12" x14ac:dyDescent="0.35">
      <c r="L17055" s="213"/>
    </row>
    <row r="17056" spans="12:12" x14ac:dyDescent="0.35">
      <c r="L17056" s="213"/>
    </row>
    <row r="17057" spans="12:12" x14ac:dyDescent="0.35">
      <c r="L17057" s="213"/>
    </row>
    <row r="17058" spans="12:12" x14ac:dyDescent="0.35">
      <c r="L17058" s="213"/>
    </row>
    <row r="17059" spans="12:12" x14ac:dyDescent="0.35">
      <c r="L17059" s="213"/>
    </row>
    <row r="17060" spans="12:12" x14ac:dyDescent="0.35">
      <c r="L17060" s="213"/>
    </row>
    <row r="17061" spans="12:12" x14ac:dyDescent="0.35">
      <c r="L17061" s="213"/>
    </row>
    <row r="17062" spans="12:12" x14ac:dyDescent="0.35">
      <c r="L17062" s="213"/>
    </row>
    <row r="17063" spans="12:12" x14ac:dyDescent="0.35">
      <c r="L17063" s="213"/>
    </row>
    <row r="17064" spans="12:12" x14ac:dyDescent="0.35">
      <c r="L17064" s="213"/>
    </row>
    <row r="17065" spans="12:12" x14ac:dyDescent="0.35">
      <c r="L17065" s="213"/>
    </row>
    <row r="17066" spans="12:12" x14ac:dyDescent="0.35">
      <c r="L17066" s="213"/>
    </row>
    <row r="17067" spans="12:12" x14ac:dyDescent="0.35">
      <c r="L17067" s="213"/>
    </row>
    <row r="17068" spans="12:12" x14ac:dyDescent="0.35">
      <c r="L17068" s="213"/>
    </row>
    <row r="17069" spans="12:12" x14ac:dyDescent="0.35">
      <c r="L17069" s="213"/>
    </row>
    <row r="17070" spans="12:12" x14ac:dyDescent="0.35">
      <c r="L17070" s="213"/>
    </row>
    <row r="17071" spans="12:12" x14ac:dyDescent="0.35">
      <c r="L17071" s="213"/>
    </row>
    <row r="17072" spans="12:12" x14ac:dyDescent="0.35">
      <c r="L17072" s="213"/>
    </row>
    <row r="17073" spans="12:12" x14ac:dyDescent="0.35">
      <c r="L17073" s="213"/>
    </row>
    <row r="17074" spans="12:12" x14ac:dyDescent="0.35">
      <c r="L17074" s="213"/>
    </row>
    <row r="17075" spans="12:12" x14ac:dyDescent="0.35">
      <c r="L17075" s="213"/>
    </row>
    <row r="17076" spans="12:12" x14ac:dyDescent="0.35">
      <c r="L17076" s="213"/>
    </row>
    <row r="17077" spans="12:12" x14ac:dyDescent="0.35">
      <c r="L17077" s="213"/>
    </row>
    <row r="17078" spans="12:12" x14ac:dyDescent="0.35">
      <c r="L17078" s="213"/>
    </row>
    <row r="17079" spans="12:12" x14ac:dyDescent="0.35">
      <c r="L17079" s="213"/>
    </row>
    <row r="17080" spans="12:12" x14ac:dyDescent="0.35">
      <c r="L17080" s="213"/>
    </row>
    <row r="17081" spans="12:12" x14ac:dyDescent="0.35">
      <c r="L17081" s="213"/>
    </row>
    <row r="17082" spans="12:12" x14ac:dyDescent="0.35">
      <c r="L17082" s="213"/>
    </row>
    <row r="17083" spans="12:12" x14ac:dyDescent="0.35">
      <c r="L17083" s="213"/>
    </row>
    <row r="17084" spans="12:12" x14ac:dyDescent="0.35">
      <c r="L17084" s="213"/>
    </row>
    <row r="17085" spans="12:12" x14ac:dyDescent="0.35">
      <c r="L17085" s="213"/>
    </row>
    <row r="17086" spans="12:12" x14ac:dyDescent="0.35">
      <c r="L17086" s="213"/>
    </row>
    <row r="17087" spans="12:12" x14ac:dyDescent="0.35">
      <c r="L17087" s="213"/>
    </row>
    <row r="17088" spans="12:12" x14ac:dyDescent="0.35">
      <c r="L17088" s="213"/>
    </row>
    <row r="17089" spans="12:12" x14ac:dyDescent="0.35">
      <c r="L17089" s="213"/>
    </row>
    <row r="17090" spans="12:12" x14ac:dyDescent="0.35">
      <c r="L17090" s="213"/>
    </row>
    <row r="17091" spans="12:12" x14ac:dyDescent="0.35">
      <c r="L17091" s="213"/>
    </row>
    <row r="17092" spans="12:12" x14ac:dyDescent="0.35">
      <c r="L17092" s="213"/>
    </row>
    <row r="17093" spans="12:12" x14ac:dyDescent="0.35">
      <c r="L17093" s="213"/>
    </row>
    <row r="17094" spans="12:12" x14ac:dyDescent="0.35">
      <c r="L17094" s="213"/>
    </row>
    <row r="17095" spans="12:12" x14ac:dyDescent="0.35">
      <c r="L17095" s="213"/>
    </row>
    <row r="17096" spans="12:12" x14ac:dyDescent="0.35">
      <c r="L17096" s="213"/>
    </row>
    <row r="17097" spans="12:12" x14ac:dyDescent="0.35">
      <c r="L17097" s="213"/>
    </row>
    <row r="17098" spans="12:12" x14ac:dyDescent="0.35">
      <c r="L17098" s="213"/>
    </row>
    <row r="17099" spans="12:12" x14ac:dyDescent="0.35">
      <c r="L17099" s="213"/>
    </row>
    <row r="17100" spans="12:12" x14ac:dyDescent="0.35">
      <c r="L17100" s="213"/>
    </row>
    <row r="17101" spans="12:12" x14ac:dyDescent="0.35">
      <c r="L17101" s="213"/>
    </row>
    <row r="17102" spans="12:12" x14ac:dyDescent="0.35">
      <c r="L17102" s="213"/>
    </row>
    <row r="17103" spans="12:12" x14ac:dyDescent="0.35">
      <c r="L17103" s="213"/>
    </row>
    <row r="17104" spans="12:12" x14ac:dyDescent="0.35">
      <c r="L17104" s="213"/>
    </row>
    <row r="17105" spans="12:12" x14ac:dyDescent="0.35">
      <c r="L17105" s="213"/>
    </row>
    <row r="17106" spans="12:12" x14ac:dyDescent="0.35">
      <c r="L17106" s="213"/>
    </row>
    <row r="17107" spans="12:12" x14ac:dyDescent="0.35">
      <c r="L17107" s="213"/>
    </row>
    <row r="17108" spans="12:12" x14ac:dyDescent="0.35">
      <c r="L17108" s="213"/>
    </row>
    <row r="17109" spans="12:12" x14ac:dyDescent="0.35">
      <c r="L17109" s="213"/>
    </row>
    <row r="17110" spans="12:12" x14ac:dyDescent="0.35">
      <c r="L17110" s="213"/>
    </row>
    <row r="17111" spans="12:12" x14ac:dyDescent="0.35">
      <c r="L17111" s="213"/>
    </row>
    <row r="17112" spans="12:12" x14ac:dyDescent="0.35">
      <c r="L17112" s="213"/>
    </row>
    <row r="17113" spans="12:12" x14ac:dyDescent="0.35">
      <c r="L17113" s="213"/>
    </row>
    <row r="17114" spans="12:12" x14ac:dyDescent="0.35">
      <c r="L17114" s="213"/>
    </row>
    <row r="17115" spans="12:12" x14ac:dyDescent="0.35">
      <c r="L17115" s="213"/>
    </row>
    <row r="17116" spans="12:12" x14ac:dyDescent="0.35">
      <c r="L17116" s="213"/>
    </row>
    <row r="17117" spans="12:12" x14ac:dyDescent="0.35">
      <c r="L17117" s="213"/>
    </row>
    <row r="17118" spans="12:12" x14ac:dyDescent="0.35">
      <c r="L17118" s="213"/>
    </row>
    <row r="17119" spans="12:12" x14ac:dyDescent="0.35">
      <c r="L17119" s="213"/>
    </row>
    <row r="17120" spans="12:12" x14ac:dyDescent="0.35">
      <c r="L17120" s="213"/>
    </row>
    <row r="17121" spans="12:12" x14ac:dyDescent="0.35">
      <c r="L17121" s="213"/>
    </row>
    <row r="17122" spans="12:12" x14ac:dyDescent="0.35">
      <c r="L17122" s="213"/>
    </row>
    <row r="17123" spans="12:12" x14ac:dyDescent="0.35">
      <c r="L17123" s="213"/>
    </row>
    <row r="17124" spans="12:12" x14ac:dyDescent="0.35">
      <c r="L17124" s="213"/>
    </row>
    <row r="17125" spans="12:12" x14ac:dyDescent="0.35">
      <c r="L17125" s="213"/>
    </row>
    <row r="17126" spans="12:12" x14ac:dyDescent="0.35">
      <c r="L17126" s="213"/>
    </row>
    <row r="17127" spans="12:12" x14ac:dyDescent="0.35">
      <c r="L17127" s="213"/>
    </row>
    <row r="17128" spans="12:12" x14ac:dyDescent="0.35">
      <c r="L17128" s="213"/>
    </row>
    <row r="17129" spans="12:12" x14ac:dyDescent="0.35">
      <c r="L17129" s="213"/>
    </row>
    <row r="17130" spans="12:12" x14ac:dyDescent="0.35">
      <c r="L17130" s="213"/>
    </row>
    <row r="17131" spans="12:12" x14ac:dyDescent="0.35">
      <c r="L17131" s="213"/>
    </row>
    <row r="17132" spans="12:12" x14ac:dyDescent="0.35">
      <c r="L17132" s="213"/>
    </row>
    <row r="17133" spans="12:12" x14ac:dyDescent="0.35">
      <c r="L17133" s="213"/>
    </row>
    <row r="17134" spans="12:12" x14ac:dyDescent="0.35">
      <c r="L17134" s="213"/>
    </row>
    <row r="17135" spans="12:12" x14ac:dyDescent="0.35">
      <c r="L17135" s="213"/>
    </row>
    <row r="17136" spans="12:12" x14ac:dyDescent="0.35">
      <c r="L17136" s="213"/>
    </row>
    <row r="17137" spans="12:12" x14ac:dyDescent="0.35">
      <c r="L17137" s="213"/>
    </row>
    <row r="17138" spans="12:12" x14ac:dyDescent="0.35">
      <c r="L17138" s="213"/>
    </row>
    <row r="17139" spans="12:12" x14ac:dyDescent="0.35">
      <c r="L17139" s="213"/>
    </row>
    <row r="17140" spans="12:12" x14ac:dyDescent="0.35">
      <c r="L17140" s="213"/>
    </row>
    <row r="17141" spans="12:12" x14ac:dyDescent="0.35">
      <c r="L17141" s="213"/>
    </row>
    <row r="17142" spans="12:12" x14ac:dyDescent="0.35">
      <c r="L17142" s="213"/>
    </row>
    <row r="17143" spans="12:12" x14ac:dyDescent="0.35">
      <c r="L17143" s="213"/>
    </row>
    <row r="17144" spans="12:12" x14ac:dyDescent="0.35">
      <c r="L17144" s="213"/>
    </row>
    <row r="17145" spans="12:12" x14ac:dyDescent="0.35">
      <c r="L17145" s="213"/>
    </row>
    <row r="17146" spans="12:12" x14ac:dyDescent="0.35">
      <c r="L17146" s="213"/>
    </row>
    <row r="17147" spans="12:12" x14ac:dyDescent="0.35">
      <c r="L17147" s="213"/>
    </row>
    <row r="17148" spans="12:12" x14ac:dyDescent="0.35">
      <c r="L17148" s="213"/>
    </row>
    <row r="17149" spans="12:12" x14ac:dyDescent="0.35">
      <c r="L17149" s="213"/>
    </row>
    <row r="17150" spans="12:12" x14ac:dyDescent="0.35">
      <c r="L17150" s="213"/>
    </row>
    <row r="17151" spans="12:12" x14ac:dyDescent="0.35">
      <c r="L17151" s="213"/>
    </row>
    <row r="17152" spans="12:12" x14ac:dyDescent="0.35">
      <c r="L17152" s="213"/>
    </row>
    <row r="17153" spans="12:12" x14ac:dyDescent="0.35">
      <c r="L17153" s="213"/>
    </row>
    <row r="17154" spans="12:12" x14ac:dyDescent="0.35">
      <c r="L17154" s="213"/>
    </row>
    <row r="17155" spans="12:12" x14ac:dyDescent="0.35">
      <c r="L17155" s="213"/>
    </row>
    <row r="17156" spans="12:12" x14ac:dyDescent="0.35">
      <c r="L17156" s="213"/>
    </row>
    <row r="17157" spans="12:12" x14ac:dyDescent="0.35">
      <c r="L17157" s="213"/>
    </row>
    <row r="17158" spans="12:12" x14ac:dyDescent="0.35">
      <c r="L17158" s="213"/>
    </row>
    <row r="17159" spans="12:12" x14ac:dyDescent="0.35">
      <c r="L17159" s="213"/>
    </row>
    <row r="17160" spans="12:12" x14ac:dyDescent="0.35">
      <c r="L17160" s="213"/>
    </row>
    <row r="17161" spans="12:12" x14ac:dyDescent="0.35">
      <c r="L17161" s="213"/>
    </row>
    <row r="17162" spans="12:12" x14ac:dyDescent="0.35">
      <c r="L17162" s="213"/>
    </row>
    <row r="17163" spans="12:12" x14ac:dyDescent="0.35">
      <c r="L17163" s="213"/>
    </row>
    <row r="17164" spans="12:12" x14ac:dyDescent="0.35">
      <c r="L17164" s="213"/>
    </row>
    <row r="17165" spans="12:12" x14ac:dyDescent="0.35">
      <c r="L17165" s="213"/>
    </row>
    <row r="17166" spans="12:12" x14ac:dyDescent="0.35">
      <c r="L17166" s="213"/>
    </row>
    <row r="17167" spans="12:12" x14ac:dyDescent="0.35">
      <c r="L17167" s="213"/>
    </row>
    <row r="17168" spans="12:12" x14ac:dyDescent="0.35">
      <c r="L17168" s="213"/>
    </row>
    <row r="17169" spans="12:12" x14ac:dyDescent="0.35">
      <c r="L17169" s="213"/>
    </row>
    <row r="17170" spans="12:12" x14ac:dyDescent="0.35">
      <c r="L17170" s="213"/>
    </row>
    <row r="17171" spans="12:12" x14ac:dyDescent="0.35">
      <c r="L17171" s="213"/>
    </row>
    <row r="17172" spans="12:12" x14ac:dyDescent="0.35">
      <c r="L17172" s="213"/>
    </row>
    <row r="17173" spans="12:12" x14ac:dyDescent="0.35">
      <c r="L17173" s="213"/>
    </row>
    <row r="17174" spans="12:12" x14ac:dyDescent="0.35">
      <c r="L17174" s="213"/>
    </row>
    <row r="17175" spans="12:12" x14ac:dyDescent="0.35">
      <c r="L17175" s="213"/>
    </row>
    <row r="17176" spans="12:12" x14ac:dyDescent="0.35">
      <c r="L17176" s="213"/>
    </row>
    <row r="17177" spans="12:12" x14ac:dyDescent="0.35">
      <c r="L17177" s="213"/>
    </row>
    <row r="17178" spans="12:12" x14ac:dyDescent="0.35">
      <c r="L17178" s="213"/>
    </row>
    <row r="17179" spans="12:12" x14ac:dyDescent="0.35">
      <c r="L17179" s="213"/>
    </row>
    <row r="17180" spans="12:12" x14ac:dyDescent="0.35">
      <c r="L17180" s="213"/>
    </row>
    <row r="17181" spans="12:12" x14ac:dyDescent="0.35">
      <c r="L17181" s="213"/>
    </row>
    <row r="17182" spans="12:12" x14ac:dyDescent="0.35">
      <c r="L17182" s="213"/>
    </row>
    <row r="17183" spans="12:12" x14ac:dyDescent="0.35">
      <c r="L17183" s="213"/>
    </row>
    <row r="17184" spans="12:12" x14ac:dyDescent="0.35">
      <c r="L17184" s="213"/>
    </row>
    <row r="17185" spans="12:12" x14ac:dyDescent="0.35">
      <c r="L17185" s="213"/>
    </row>
    <row r="17186" spans="12:12" x14ac:dyDescent="0.35">
      <c r="L17186" s="213"/>
    </row>
    <row r="17187" spans="12:12" x14ac:dyDescent="0.35">
      <c r="L17187" s="213"/>
    </row>
    <row r="17188" spans="12:12" x14ac:dyDescent="0.35">
      <c r="L17188" s="213"/>
    </row>
    <row r="17189" spans="12:12" x14ac:dyDescent="0.35">
      <c r="L17189" s="213"/>
    </row>
    <row r="17190" spans="12:12" x14ac:dyDescent="0.35">
      <c r="L17190" s="213"/>
    </row>
    <row r="17191" spans="12:12" x14ac:dyDescent="0.35">
      <c r="L17191" s="213"/>
    </row>
    <row r="17192" spans="12:12" x14ac:dyDescent="0.35">
      <c r="L17192" s="213"/>
    </row>
    <row r="17193" spans="12:12" x14ac:dyDescent="0.35">
      <c r="L17193" s="213"/>
    </row>
    <row r="17194" spans="12:12" x14ac:dyDescent="0.35">
      <c r="L17194" s="213"/>
    </row>
    <row r="17195" spans="12:12" x14ac:dyDescent="0.35">
      <c r="L17195" s="213"/>
    </row>
    <row r="17196" spans="12:12" x14ac:dyDescent="0.35">
      <c r="L17196" s="213"/>
    </row>
    <row r="17197" spans="12:12" x14ac:dyDescent="0.35">
      <c r="L17197" s="213"/>
    </row>
    <row r="17198" spans="12:12" x14ac:dyDescent="0.35">
      <c r="L17198" s="213"/>
    </row>
    <row r="17199" spans="12:12" x14ac:dyDescent="0.35">
      <c r="L17199" s="213"/>
    </row>
    <row r="17200" spans="12:12" x14ac:dyDescent="0.35">
      <c r="L17200" s="213"/>
    </row>
    <row r="17201" spans="12:12" x14ac:dyDescent="0.35">
      <c r="L17201" s="213"/>
    </row>
    <row r="17202" spans="12:12" x14ac:dyDescent="0.35">
      <c r="L17202" s="213"/>
    </row>
    <row r="17203" spans="12:12" x14ac:dyDescent="0.35">
      <c r="L17203" s="213"/>
    </row>
    <row r="17204" spans="12:12" x14ac:dyDescent="0.35">
      <c r="L17204" s="213"/>
    </row>
    <row r="17205" spans="12:12" x14ac:dyDescent="0.35">
      <c r="L17205" s="213"/>
    </row>
    <row r="17206" spans="12:12" x14ac:dyDescent="0.35">
      <c r="L17206" s="213"/>
    </row>
    <row r="17207" spans="12:12" x14ac:dyDescent="0.35">
      <c r="L17207" s="213"/>
    </row>
    <row r="17208" spans="12:12" x14ac:dyDescent="0.35">
      <c r="L17208" s="213"/>
    </row>
    <row r="17209" spans="12:12" x14ac:dyDescent="0.35">
      <c r="L17209" s="213"/>
    </row>
    <row r="17210" spans="12:12" x14ac:dyDescent="0.35">
      <c r="L17210" s="213"/>
    </row>
    <row r="17211" spans="12:12" x14ac:dyDescent="0.35">
      <c r="L17211" s="213"/>
    </row>
    <row r="17212" spans="12:12" x14ac:dyDescent="0.35">
      <c r="L17212" s="213"/>
    </row>
    <row r="17213" spans="12:12" x14ac:dyDescent="0.35">
      <c r="L17213" s="213"/>
    </row>
    <row r="17214" spans="12:12" x14ac:dyDescent="0.35">
      <c r="L17214" s="213"/>
    </row>
    <row r="17215" spans="12:12" x14ac:dyDescent="0.35">
      <c r="L17215" s="213"/>
    </row>
    <row r="17216" spans="12:12" x14ac:dyDescent="0.35">
      <c r="L17216" s="213"/>
    </row>
    <row r="17217" spans="12:12" x14ac:dyDescent="0.35">
      <c r="L17217" s="213"/>
    </row>
    <row r="17218" spans="12:12" x14ac:dyDescent="0.35">
      <c r="L17218" s="213"/>
    </row>
    <row r="17219" spans="12:12" x14ac:dyDescent="0.35">
      <c r="L17219" s="213"/>
    </row>
    <row r="17220" spans="12:12" x14ac:dyDescent="0.35">
      <c r="L17220" s="213"/>
    </row>
    <row r="17221" spans="12:12" x14ac:dyDescent="0.35">
      <c r="L17221" s="213"/>
    </row>
    <row r="17222" spans="12:12" x14ac:dyDescent="0.35">
      <c r="L17222" s="213"/>
    </row>
    <row r="17223" spans="12:12" x14ac:dyDescent="0.35">
      <c r="L17223" s="213"/>
    </row>
    <row r="17224" spans="12:12" x14ac:dyDescent="0.35">
      <c r="L17224" s="213"/>
    </row>
    <row r="17225" spans="12:12" x14ac:dyDescent="0.35">
      <c r="L17225" s="213"/>
    </row>
    <row r="17226" spans="12:12" x14ac:dyDescent="0.35">
      <c r="L17226" s="213"/>
    </row>
    <row r="17227" spans="12:12" x14ac:dyDescent="0.35">
      <c r="L17227" s="213"/>
    </row>
    <row r="17228" spans="12:12" x14ac:dyDescent="0.35">
      <c r="L17228" s="213"/>
    </row>
    <row r="17229" spans="12:12" x14ac:dyDescent="0.35">
      <c r="L17229" s="213"/>
    </row>
    <row r="17230" spans="12:12" x14ac:dyDescent="0.35">
      <c r="L17230" s="213"/>
    </row>
    <row r="17231" spans="12:12" x14ac:dyDescent="0.35">
      <c r="L17231" s="213"/>
    </row>
    <row r="17232" spans="12:12" x14ac:dyDescent="0.35">
      <c r="L17232" s="213"/>
    </row>
    <row r="17233" spans="12:12" x14ac:dyDescent="0.35">
      <c r="L17233" s="213"/>
    </row>
    <row r="17234" spans="12:12" x14ac:dyDescent="0.35">
      <c r="L17234" s="213"/>
    </row>
    <row r="17235" spans="12:12" x14ac:dyDescent="0.35">
      <c r="L17235" s="213"/>
    </row>
    <row r="17236" spans="12:12" x14ac:dyDescent="0.35">
      <c r="L17236" s="213"/>
    </row>
    <row r="17237" spans="12:12" x14ac:dyDescent="0.35">
      <c r="L17237" s="213"/>
    </row>
    <row r="17238" spans="12:12" x14ac:dyDescent="0.35">
      <c r="L17238" s="213"/>
    </row>
    <row r="17239" spans="12:12" x14ac:dyDescent="0.35">
      <c r="L17239" s="213"/>
    </row>
    <row r="17240" spans="12:12" x14ac:dyDescent="0.35">
      <c r="L17240" s="213"/>
    </row>
    <row r="17241" spans="12:12" x14ac:dyDescent="0.35">
      <c r="L17241" s="213"/>
    </row>
    <row r="17242" spans="12:12" x14ac:dyDescent="0.35">
      <c r="L17242" s="213"/>
    </row>
    <row r="17243" spans="12:12" x14ac:dyDescent="0.35">
      <c r="L17243" s="213"/>
    </row>
    <row r="17244" spans="12:12" x14ac:dyDescent="0.35">
      <c r="L17244" s="213"/>
    </row>
    <row r="17245" spans="12:12" x14ac:dyDescent="0.35">
      <c r="L17245" s="213"/>
    </row>
    <row r="17246" spans="12:12" x14ac:dyDescent="0.35">
      <c r="L17246" s="213"/>
    </row>
    <row r="17247" spans="12:12" x14ac:dyDescent="0.35">
      <c r="L17247" s="213"/>
    </row>
    <row r="17248" spans="12:12" x14ac:dyDescent="0.35">
      <c r="L17248" s="213"/>
    </row>
    <row r="17249" spans="12:12" x14ac:dyDescent="0.35">
      <c r="L17249" s="213"/>
    </row>
    <row r="17250" spans="12:12" x14ac:dyDescent="0.35">
      <c r="L17250" s="213"/>
    </row>
    <row r="17251" spans="12:12" x14ac:dyDescent="0.35">
      <c r="L17251" s="213"/>
    </row>
    <row r="17252" spans="12:12" x14ac:dyDescent="0.35">
      <c r="L17252" s="213"/>
    </row>
    <row r="17253" spans="12:12" x14ac:dyDescent="0.35">
      <c r="L17253" s="213"/>
    </row>
    <row r="17254" spans="12:12" x14ac:dyDescent="0.35">
      <c r="L17254" s="213"/>
    </row>
    <row r="17255" spans="12:12" x14ac:dyDescent="0.35">
      <c r="L17255" s="213"/>
    </row>
    <row r="17256" spans="12:12" x14ac:dyDescent="0.35">
      <c r="L17256" s="213"/>
    </row>
    <row r="17257" spans="12:12" x14ac:dyDescent="0.35">
      <c r="L17257" s="213"/>
    </row>
    <row r="17258" spans="12:12" x14ac:dyDescent="0.35">
      <c r="L17258" s="213"/>
    </row>
    <row r="17259" spans="12:12" x14ac:dyDescent="0.35">
      <c r="L17259" s="213"/>
    </row>
    <row r="17260" spans="12:12" x14ac:dyDescent="0.35">
      <c r="L17260" s="213"/>
    </row>
    <row r="17261" spans="12:12" x14ac:dyDescent="0.35">
      <c r="L17261" s="213"/>
    </row>
    <row r="17262" spans="12:12" x14ac:dyDescent="0.35">
      <c r="L17262" s="213"/>
    </row>
    <row r="17263" spans="12:12" x14ac:dyDescent="0.35">
      <c r="L17263" s="213"/>
    </row>
    <row r="17264" spans="12:12" x14ac:dyDescent="0.35">
      <c r="L17264" s="213"/>
    </row>
    <row r="17265" spans="12:12" x14ac:dyDescent="0.35">
      <c r="L17265" s="213"/>
    </row>
    <row r="17266" spans="12:12" x14ac:dyDescent="0.35">
      <c r="L17266" s="213"/>
    </row>
    <row r="17267" spans="12:12" x14ac:dyDescent="0.35">
      <c r="L17267" s="213"/>
    </row>
    <row r="17268" spans="12:12" x14ac:dyDescent="0.35">
      <c r="L17268" s="213"/>
    </row>
    <row r="17269" spans="12:12" x14ac:dyDescent="0.35">
      <c r="L17269" s="213"/>
    </row>
    <row r="17270" spans="12:12" x14ac:dyDescent="0.35">
      <c r="L17270" s="213"/>
    </row>
    <row r="17271" spans="12:12" x14ac:dyDescent="0.35">
      <c r="L17271" s="213"/>
    </row>
    <row r="17272" spans="12:12" x14ac:dyDescent="0.35">
      <c r="L17272" s="213"/>
    </row>
    <row r="17273" spans="12:12" x14ac:dyDescent="0.35">
      <c r="L17273" s="213"/>
    </row>
    <row r="17274" spans="12:12" x14ac:dyDescent="0.35">
      <c r="L17274" s="213"/>
    </row>
    <row r="17275" spans="12:12" x14ac:dyDescent="0.35">
      <c r="L17275" s="213"/>
    </row>
    <row r="17276" spans="12:12" x14ac:dyDescent="0.35">
      <c r="L17276" s="213"/>
    </row>
    <row r="17277" spans="12:12" x14ac:dyDescent="0.35">
      <c r="L17277" s="213"/>
    </row>
    <row r="17278" spans="12:12" x14ac:dyDescent="0.35">
      <c r="L17278" s="213"/>
    </row>
    <row r="17279" spans="12:12" x14ac:dyDescent="0.35">
      <c r="L17279" s="213"/>
    </row>
    <row r="17280" spans="12:12" x14ac:dyDescent="0.35">
      <c r="L17280" s="213"/>
    </row>
    <row r="17281" spans="12:12" x14ac:dyDescent="0.35">
      <c r="L17281" s="213"/>
    </row>
    <row r="17282" spans="12:12" x14ac:dyDescent="0.35">
      <c r="L17282" s="213"/>
    </row>
    <row r="17283" spans="12:12" x14ac:dyDescent="0.35">
      <c r="L17283" s="213"/>
    </row>
    <row r="17284" spans="12:12" x14ac:dyDescent="0.35">
      <c r="L17284" s="213"/>
    </row>
    <row r="17285" spans="12:12" x14ac:dyDescent="0.35">
      <c r="L17285" s="213"/>
    </row>
    <row r="17286" spans="12:12" x14ac:dyDescent="0.35">
      <c r="L17286" s="213"/>
    </row>
    <row r="17287" spans="12:12" x14ac:dyDescent="0.35">
      <c r="L17287" s="213"/>
    </row>
    <row r="17288" spans="12:12" x14ac:dyDescent="0.35">
      <c r="L17288" s="213"/>
    </row>
    <row r="17289" spans="12:12" x14ac:dyDescent="0.35">
      <c r="L17289" s="213"/>
    </row>
    <row r="17290" spans="12:12" x14ac:dyDescent="0.35">
      <c r="L17290" s="213"/>
    </row>
    <row r="17291" spans="12:12" x14ac:dyDescent="0.35">
      <c r="L17291" s="213"/>
    </row>
    <row r="17292" spans="12:12" x14ac:dyDescent="0.35">
      <c r="L17292" s="213"/>
    </row>
    <row r="17293" spans="12:12" x14ac:dyDescent="0.35">
      <c r="L17293" s="213"/>
    </row>
    <row r="17294" spans="12:12" x14ac:dyDescent="0.35">
      <c r="L17294" s="213"/>
    </row>
    <row r="17295" spans="12:12" x14ac:dyDescent="0.35">
      <c r="L17295" s="213"/>
    </row>
    <row r="17296" spans="12:12" x14ac:dyDescent="0.35">
      <c r="L17296" s="213"/>
    </row>
    <row r="17297" spans="12:12" x14ac:dyDescent="0.35">
      <c r="L17297" s="213"/>
    </row>
    <row r="17298" spans="12:12" x14ac:dyDescent="0.35">
      <c r="L17298" s="213"/>
    </row>
    <row r="17299" spans="12:12" x14ac:dyDescent="0.35">
      <c r="L17299" s="213"/>
    </row>
    <row r="17300" spans="12:12" x14ac:dyDescent="0.35">
      <c r="L17300" s="213"/>
    </row>
    <row r="17301" spans="12:12" x14ac:dyDescent="0.35">
      <c r="L17301" s="213"/>
    </row>
    <row r="17302" spans="12:12" x14ac:dyDescent="0.35">
      <c r="L17302" s="213"/>
    </row>
    <row r="17303" spans="12:12" x14ac:dyDescent="0.35">
      <c r="L17303" s="213"/>
    </row>
    <row r="17304" spans="12:12" x14ac:dyDescent="0.35">
      <c r="L17304" s="213"/>
    </row>
    <row r="17305" spans="12:12" x14ac:dyDescent="0.35">
      <c r="L17305" s="213"/>
    </row>
    <row r="17306" spans="12:12" x14ac:dyDescent="0.35">
      <c r="L17306" s="213"/>
    </row>
    <row r="17307" spans="12:12" x14ac:dyDescent="0.35">
      <c r="L17307" s="213"/>
    </row>
    <row r="17308" spans="12:12" x14ac:dyDescent="0.35">
      <c r="L17308" s="213"/>
    </row>
    <row r="17309" spans="12:12" x14ac:dyDescent="0.35">
      <c r="L17309" s="213"/>
    </row>
    <row r="17310" spans="12:12" x14ac:dyDescent="0.35">
      <c r="L17310" s="213"/>
    </row>
    <row r="17311" spans="12:12" x14ac:dyDescent="0.35">
      <c r="L17311" s="213"/>
    </row>
    <row r="17312" spans="12:12" x14ac:dyDescent="0.35">
      <c r="L17312" s="213"/>
    </row>
    <row r="17313" spans="12:12" x14ac:dyDescent="0.35">
      <c r="L17313" s="213"/>
    </row>
    <row r="17314" spans="12:12" x14ac:dyDescent="0.35">
      <c r="L17314" s="213"/>
    </row>
    <row r="17315" spans="12:12" x14ac:dyDescent="0.35">
      <c r="L17315" s="213"/>
    </row>
    <row r="17316" spans="12:12" x14ac:dyDescent="0.35">
      <c r="L17316" s="213"/>
    </row>
    <row r="17317" spans="12:12" x14ac:dyDescent="0.35">
      <c r="L17317" s="213"/>
    </row>
    <row r="17318" spans="12:12" x14ac:dyDescent="0.35">
      <c r="L17318" s="213"/>
    </row>
    <row r="17319" spans="12:12" x14ac:dyDescent="0.35">
      <c r="L17319" s="213"/>
    </row>
    <row r="17320" spans="12:12" x14ac:dyDescent="0.35">
      <c r="L17320" s="213"/>
    </row>
    <row r="17321" spans="12:12" x14ac:dyDescent="0.35">
      <c r="L17321" s="213"/>
    </row>
    <row r="17322" spans="12:12" x14ac:dyDescent="0.35">
      <c r="L17322" s="213"/>
    </row>
    <row r="17323" spans="12:12" x14ac:dyDescent="0.35">
      <c r="L17323" s="213"/>
    </row>
    <row r="17324" spans="12:12" x14ac:dyDescent="0.35">
      <c r="L17324" s="213"/>
    </row>
    <row r="17325" spans="12:12" x14ac:dyDescent="0.35">
      <c r="L17325" s="213"/>
    </row>
    <row r="17326" spans="12:12" x14ac:dyDescent="0.35">
      <c r="L17326" s="213"/>
    </row>
    <row r="17327" spans="12:12" x14ac:dyDescent="0.35">
      <c r="L17327" s="213"/>
    </row>
    <row r="17328" spans="12:12" x14ac:dyDescent="0.35">
      <c r="L17328" s="213"/>
    </row>
    <row r="17329" spans="12:12" x14ac:dyDescent="0.35">
      <c r="L17329" s="213"/>
    </row>
    <row r="17330" spans="12:12" x14ac:dyDescent="0.35">
      <c r="L17330" s="213"/>
    </row>
    <row r="17331" spans="12:12" x14ac:dyDescent="0.35">
      <c r="L17331" s="213"/>
    </row>
    <row r="17332" spans="12:12" x14ac:dyDescent="0.35">
      <c r="L17332" s="213"/>
    </row>
    <row r="17333" spans="12:12" x14ac:dyDescent="0.35">
      <c r="L17333" s="213"/>
    </row>
    <row r="17334" spans="12:12" x14ac:dyDescent="0.35">
      <c r="L17334" s="213"/>
    </row>
    <row r="17335" spans="12:12" x14ac:dyDescent="0.35">
      <c r="L17335" s="213"/>
    </row>
    <row r="17336" spans="12:12" x14ac:dyDescent="0.35">
      <c r="L17336" s="213"/>
    </row>
    <row r="17337" spans="12:12" x14ac:dyDescent="0.35">
      <c r="L17337" s="213"/>
    </row>
    <row r="17338" spans="12:12" x14ac:dyDescent="0.35">
      <c r="L17338" s="213"/>
    </row>
    <row r="17339" spans="12:12" x14ac:dyDescent="0.35">
      <c r="L17339" s="213"/>
    </row>
    <row r="17340" spans="12:12" x14ac:dyDescent="0.35">
      <c r="L17340" s="213"/>
    </row>
    <row r="17341" spans="12:12" x14ac:dyDescent="0.35">
      <c r="L17341" s="213"/>
    </row>
    <row r="17342" spans="12:12" x14ac:dyDescent="0.35">
      <c r="L17342" s="213"/>
    </row>
    <row r="17343" spans="12:12" x14ac:dyDescent="0.35">
      <c r="L17343" s="213"/>
    </row>
    <row r="17344" spans="12:12" x14ac:dyDescent="0.35">
      <c r="L17344" s="213"/>
    </row>
    <row r="17345" spans="12:12" x14ac:dyDescent="0.35">
      <c r="L17345" s="213"/>
    </row>
    <row r="17346" spans="12:12" x14ac:dyDescent="0.35">
      <c r="L17346" s="213"/>
    </row>
    <row r="17347" spans="12:12" x14ac:dyDescent="0.35">
      <c r="L17347" s="213"/>
    </row>
    <row r="17348" spans="12:12" x14ac:dyDescent="0.35">
      <c r="L17348" s="213"/>
    </row>
    <row r="17349" spans="12:12" x14ac:dyDescent="0.35">
      <c r="L17349" s="213"/>
    </row>
    <row r="17350" spans="12:12" x14ac:dyDescent="0.35">
      <c r="L17350" s="213"/>
    </row>
    <row r="17351" spans="12:12" x14ac:dyDescent="0.35">
      <c r="L17351" s="213"/>
    </row>
    <row r="17352" spans="12:12" x14ac:dyDescent="0.35">
      <c r="L17352" s="213"/>
    </row>
    <row r="17353" spans="12:12" x14ac:dyDescent="0.35">
      <c r="L17353" s="213"/>
    </row>
    <row r="17354" spans="12:12" x14ac:dyDescent="0.35">
      <c r="L17354" s="213"/>
    </row>
    <row r="17355" spans="12:12" x14ac:dyDescent="0.35">
      <c r="L17355" s="213"/>
    </row>
    <row r="17356" spans="12:12" x14ac:dyDescent="0.35">
      <c r="L17356" s="213"/>
    </row>
    <row r="17357" spans="12:12" x14ac:dyDescent="0.35">
      <c r="L17357" s="213"/>
    </row>
    <row r="17358" spans="12:12" x14ac:dyDescent="0.35">
      <c r="L17358" s="213"/>
    </row>
    <row r="17359" spans="12:12" x14ac:dyDescent="0.35">
      <c r="L17359" s="213"/>
    </row>
    <row r="17360" spans="12:12" x14ac:dyDescent="0.35">
      <c r="L17360" s="213"/>
    </row>
    <row r="17361" spans="12:12" x14ac:dyDescent="0.35">
      <c r="L17361" s="213"/>
    </row>
    <row r="17362" spans="12:12" x14ac:dyDescent="0.35">
      <c r="L17362" s="213"/>
    </row>
    <row r="17363" spans="12:12" x14ac:dyDescent="0.35">
      <c r="L17363" s="213"/>
    </row>
    <row r="17364" spans="12:12" x14ac:dyDescent="0.35">
      <c r="L17364" s="213"/>
    </row>
    <row r="17365" spans="12:12" x14ac:dyDescent="0.35">
      <c r="L17365" s="213"/>
    </row>
    <row r="17366" spans="12:12" x14ac:dyDescent="0.35">
      <c r="L17366" s="213"/>
    </row>
    <row r="17367" spans="12:12" x14ac:dyDescent="0.35">
      <c r="L17367" s="213"/>
    </row>
    <row r="17368" spans="12:12" x14ac:dyDescent="0.35">
      <c r="L17368" s="213"/>
    </row>
    <row r="17369" spans="12:12" x14ac:dyDescent="0.35">
      <c r="L17369" s="213"/>
    </row>
    <row r="17370" spans="12:12" x14ac:dyDescent="0.35">
      <c r="L17370" s="213"/>
    </row>
    <row r="17371" spans="12:12" x14ac:dyDescent="0.35">
      <c r="L17371" s="213"/>
    </row>
    <row r="17372" spans="12:12" x14ac:dyDescent="0.35">
      <c r="L17372" s="213"/>
    </row>
    <row r="17373" spans="12:12" x14ac:dyDescent="0.35">
      <c r="L17373" s="213"/>
    </row>
    <row r="17374" spans="12:12" x14ac:dyDescent="0.35">
      <c r="L17374" s="213"/>
    </row>
    <row r="17375" spans="12:12" x14ac:dyDescent="0.35">
      <c r="L17375" s="213"/>
    </row>
    <row r="17376" spans="12:12" x14ac:dyDescent="0.35">
      <c r="L17376" s="213"/>
    </row>
    <row r="17377" spans="12:12" x14ac:dyDescent="0.35">
      <c r="L17377" s="213"/>
    </row>
    <row r="17378" spans="12:12" x14ac:dyDescent="0.35">
      <c r="L17378" s="213"/>
    </row>
    <row r="17379" spans="12:12" x14ac:dyDescent="0.35">
      <c r="L17379" s="213"/>
    </row>
    <row r="17380" spans="12:12" x14ac:dyDescent="0.35">
      <c r="L17380" s="213"/>
    </row>
    <row r="17381" spans="12:12" x14ac:dyDescent="0.35">
      <c r="L17381" s="213"/>
    </row>
    <row r="17382" spans="12:12" x14ac:dyDescent="0.35">
      <c r="L17382" s="213"/>
    </row>
    <row r="17383" spans="12:12" x14ac:dyDescent="0.35">
      <c r="L17383" s="213"/>
    </row>
    <row r="17384" spans="12:12" x14ac:dyDescent="0.35">
      <c r="L17384" s="213"/>
    </row>
    <row r="17385" spans="12:12" x14ac:dyDescent="0.35">
      <c r="L17385" s="213"/>
    </row>
    <row r="17386" spans="12:12" x14ac:dyDescent="0.35">
      <c r="L17386" s="213"/>
    </row>
    <row r="17387" spans="12:12" x14ac:dyDescent="0.35">
      <c r="L17387" s="213"/>
    </row>
    <row r="17388" spans="12:12" x14ac:dyDescent="0.35">
      <c r="L17388" s="213"/>
    </row>
    <row r="17389" spans="12:12" x14ac:dyDescent="0.35">
      <c r="L17389" s="213"/>
    </row>
    <row r="17390" spans="12:12" x14ac:dyDescent="0.35">
      <c r="L17390" s="213"/>
    </row>
    <row r="17391" spans="12:12" x14ac:dyDescent="0.35">
      <c r="L17391" s="213"/>
    </row>
    <row r="17392" spans="12:12" x14ac:dyDescent="0.35">
      <c r="L17392" s="213"/>
    </row>
    <row r="17393" spans="12:12" x14ac:dyDescent="0.35">
      <c r="L17393" s="213"/>
    </row>
    <row r="17394" spans="12:12" x14ac:dyDescent="0.35">
      <c r="L17394" s="213"/>
    </row>
    <row r="17395" spans="12:12" x14ac:dyDescent="0.35">
      <c r="L17395" s="213"/>
    </row>
    <row r="17396" spans="12:12" x14ac:dyDescent="0.35">
      <c r="L17396" s="213"/>
    </row>
    <row r="17397" spans="12:12" x14ac:dyDescent="0.35">
      <c r="L17397" s="213"/>
    </row>
    <row r="17398" spans="12:12" x14ac:dyDescent="0.35">
      <c r="L17398" s="213"/>
    </row>
    <row r="17399" spans="12:12" x14ac:dyDescent="0.35">
      <c r="L17399" s="213"/>
    </row>
    <row r="17400" spans="12:12" x14ac:dyDescent="0.35">
      <c r="L17400" s="213"/>
    </row>
    <row r="17401" spans="12:12" x14ac:dyDescent="0.35">
      <c r="L17401" s="213"/>
    </row>
    <row r="17402" spans="12:12" x14ac:dyDescent="0.35">
      <c r="L17402" s="213"/>
    </row>
    <row r="17403" spans="12:12" x14ac:dyDescent="0.35">
      <c r="L17403" s="213"/>
    </row>
    <row r="17404" spans="12:12" x14ac:dyDescent="0.35">
      <c r="L17404" s="213"/>
    </row>
    <row r="17405" spans="12:12" x14ac:dyDescent="0.35">
      <c r="L17405" s="213"/>
    </row>
    <row r="17406" spans="12:12" x14ac:dyDescent="0.35">
      <c r="L17406" s="213"/>
    </row>
    <row r="17407" spans="12:12" x14ac:dyDescent="0.35">
      <c r="L17407" s="213"/>
    </row>
    <row r="17408" spans="12:12" x14ac:dyDescent="0.35">
      <c r="L17408" s="213"/>
    </row>
    <row r="17409" spans="12:12" x14ac:dyDescent="0.35">
      <c r="L17409" s="213"/>
    </row>
    <row r="17410" spans="12:12" x14ac:dyDescent="0.35">
      <c r="L17410" s="213"/>
    </row>
    <row r="17411" spans="12:12" x14ac:dyDescent="0.35">
      <c r="L17411" s="213"/>
    </row>
    <row r="17412" spans="12:12" x14ac:dyDescent="0.35">
      <c r="L17412" s="213"/>
    </row>
    <row r="17413" spans="12:12" x14ac:dyDescent="0.35">
      <c r="L17413" s="213"/>
    </row>
    <row r="17414" spans="12:12" x14ac:dyDescent="0.35">
      <c r="L17414" s="213"/>
    </row>
    <row r="17415" spans="12:12" x14ac:dyDescent="0.35">
      <c r="L17415" s="213"/>
    </row>
    <row r="17416" spans="12:12" x14ac:dyDescent="0.35">
      <c r="L17416" s="213"/>
    </row>
    <row r="17417" spans="12:12" x14ac:dyDescent="0.35">
      <c r="L17417" s="213"/>
    </row>
    <row r="17418" spans="12:12" x14ac:dyDescent="0.35">
      <c r="L17418" s="213"/>
    </row>
    <row r="17419" spans="12:12" x14ac:dyDescent="0.35">
      <c r="L17419" s="213"/>
    </row>
    <row r="17420" spans="12:12" x14ac:dyDescent="0.35">
      <c r="L17420" s="213"/>
    </row>
    <row r="17421" spans="12:12" x14ac:dyDescent="0.35">
      <c r="L17421" s="213"/>
    </row>
    <row r="17422" spans="12:12" x14ac:dyDescent="0.35">
      <c r="L17422" s="213"/>
    </row>
    <row r="17423" spans="12:12" x14ac:dyDescent="0.35">
      <c r="L17423" s="213"/>
    </row>
    <row r="17424" spans="12:12" x14ac:dyDescent="0.35">
      <c r="L17424" s="213"/>
    </row>
    <row r="17425" spans="12:12" x14ac:dyDescent="0.35">
      <c r="L17425" s="213"/>
    </row>
    <row r="17426" spans="12:12" x14ac:dyDescent="0.35">
      <c r="L17426" s="213"/>
    </row>
    <row r="17427" spans="12:12" x14ac:dyDescent="0.35">
      <c r="L17427" s="213"/>
    </row>
    <row r="17428" spans="12:12" x14ac:dyDescent="0.35">
      <c r="L17428" s="213"/>
    </row>
    <row r="17429" spans="12:12" x14ac:dyDescent="0.35">
      <c r="L17429" s="213"/>
    </row>
    <row r="17430" spans="12:12" x14ac:dyDescent="0.35">
      <c r="L17430" s="213"/>
    </row>
    <row r="17431" spans="12:12" x14ac:dyDescent="0.35">
      <c r="L17431" s="213"/>
    </row>
    <row r="17432" spans="12:12" x14ac:dyDescent="0.35">
      <c r="L17432" s="213"/>
    </row>
    <row r="17433" spans="12:12" x14ac:dyDescent="0.35">
      <c r="L17433" s="213"/>
    </row>
    <row r="17434" spans="12:12" x14ac:dyDescent="0.35">
      <c r="L17434" s="213"/>
    </row>
    <row r="17435" spans="12:12" x14ac:dyDescent="0.35">
      <c r="L17435" s="213"/>
    </row>
    <row r="17436" spans="12:12" x14ac:dyDescent="0.35">
      <c r="L17436" s="213"/>
    </row>
    <row r="17437" spans="12:12" x14ac:dyDescent="0.35">
      <c r="L17437" s="213"/>
    </row>
    <row r="17438" spans="12:12" x14ac:dyDescent="0.35">
      <c r="L17438" s="213"/>
    </row>
    <row r="17439" spans="12:12" x14ac:dyDescent="0.35">
      <c r="L17439" s="213"/>
    </row>
    <row r="17440" spans="12:12" x14ac:dyDescent="0.35">
      <c r="L17440" s="213"/>
    </row>
    <row r="17441" spans="12:12" x14ac:dyDescent="0.35">
      <c r="L17441" s="213"/>
    </row>
    <row r="17442" spans="12:12" x14ac:dyDescent="0.35">
      <c r="L17442" s="213"/>
    </row>
    <row r="17443" spans="12:12" x14ac:dyDescent="0.35">
      <c r="L17443" s="213"/>
    </row>
    <row r="17444" spans="12:12" x14ac:dyDescent="0.35">
      <c r="L17444" s="213"/>
    </row>
    <row r="17445" spans="12:12" x14ac:dyDescent="0.35">
      <c r="L17445" s="213"/>
    </row>
    <row r="17446" spans="12:12" x14ac:dyDescent="0.35">
      <c r="L17446" s="213"/>
    </row>
    <row r="17447" spans="12:12" x14ac:dyDescent="0.35">
      <c r="L17447" s="213"/>
    </row>
    <row r="17448" spans="12:12" x14ac:dyDescent="0.35">
      <c r="L17448" s="213"/>
    </row>
    <row r="17449" spans="12:12" x14ac:dyDescent="0.35">
      <c r="L17449" s="213"/>
    </row>
    <row r="17450" spans="12:12" x14ac:dyDescent="0.35">
      <c r="L17450" s="213"/>
    </row>
    <row r="17451" spans="12:12" x14ac:dyDescent="0.35">
      <c r="L17451" s="213"/>
    </row>
    <row r="17452" spans="12:12" x14ac:dyDescent="0.35">
      <c r="L17452" s="213"/>
    </row>
    <row r="17453" spans="12:12" x14ac:dyDescent="0.35">
      <c r="L17453" s="213"/>
    </row>
    <row r="17454" spans="12:12" x14ac:dyDescent="0.35">
      <c r="L17454" s="213"/>
    </row>
    <row r="17455" spans="12:12" x14ac:dyDescent="0.35">
      <c r="L17455" s="213"/>
    </row>
    <row r="17456" spans="12:12" x14ac:dyDescent="0.35">
      <c r="L17456" s="213"/>
    </row>
    <row r="17457" spans="12:12" x14ac:dyDescent="0.35">
      <c r="L17457" s="213"/>
    </row>
    <row r="17458" spans="12:12" x14ac:dyDescent="0.35">
      <c r="L17458" s="213"/>
    </row>
    <row r="17459" spans="12:12" x14ac:dyDescent="0.35">
      <c r="L17459" s="213"/>
    </row>
    <row r="17460" spans="12:12" x14ac:dyDescent="0.35">
      <c r="L17460" s="213"/>
    </row>
    <row r="17461" spans="12:12" x14ac:dyDescent="0.35">
      <c r="L17461" s="213"/>
    </row>
    <row r="17462" spans="12:12" x14ac:dyDescent="0.35">
      <c r="L17462" s="213"/>
    </row>
    <row r="17463" spans="12:12" x14ac:dyDescent="0.35">
      <c r="L17463" s="213"/>
    </row>
    <row r="17464" spans="12:12" x14ac:dyDescent="0.35">
      <c r="L17464" s="213"/>
    </row>
    <row r="17465" spans="12:12" x14ac:dyDescent="0.35">
      <c r="L17465" s="213"/>
    </row>
    <row r="17466" spans="12:12" x14ac:dyDescent="0.35">
      <c r="L17466" s="213"/>
    </row>
    <row r="17467" spans="12:12" x14ac:dyDescent="0.35">
      <c r="L17467" s="213"/>
    </row>
    <row r="17468" spans="12:12" x14ac:dyDescent="0.35">
      <c r="L17468" s="213"/>
    </row>
    <row r="17469" spans="12:12" x14ac:dyDescent="0.35">
      <c r="L17469" s="213"/>
    </row>
    <row r="17470" spans="12:12" x14ac:dyDescent="0.35">
      <c r="L17470" s="213"/>
    </row>
    <row r="17471" spans="12:12" x14ac:dyDescent="0.35">
      <c r="L17471" s="213"/>
    </row>
    <row r="17472" spans="12:12" x14ac:dyDescent="0.35">
      <c r="L17472" s="213"/>
    </row>
    <row r="17473" spans="12:12" x14ac:dyDescent="0.35">
      <c r="L17473" s="213"/>
    </row>
    <row r="17474" spans="12:12" x14ac:dyDescent="0.35">
      <c r="L17474" s="213"/>
    </row>
    <row r="17475" spans="12:12" x14ac:dyDescent="0.35">
      <c r="L17475" s="213"/>
    </row>
    <row r="17476" spans="12:12" x14ac:dyDescent="0.35">
      <c r="L17476" s="213"/>
    </row>
    <row r="17477" spans="12:12" x14ac:dyDescent="0.35">
      <c r="L17477" s="213"/>
    </row>
    <row r="17478" spans="12:12" x14ac:dyDescent="0.35">
      <c r="L17478" s="213"/>
    </row>
    <row r="17479" spans="12:12" x14ac:dyDescent="0.35">
      <c r="L17479" s="213"/>
    </row>
    <row r="17480" spans="12:12" x14ac:dyDescent="0.35">
      <c r="L17480" s="213"/>
    </row>
    <row r="17481" spans="12:12" x14ac:dyDescent="0.35">
      <c r="L17481" s="213"/>
    </row>
    <row r="17482" spans="12:12" x14ac:dyDescent="0.35">
      <c r="L17482" s="213"/>
    </row>
    <row r="17483" spans="12:12" x14ac:dyDescent="0.35">
      <c r="L17483" s="213"/>
    </row>
    <row r="17484" spans="12:12" x14ac:dyDescent="0.35">
      <c r="L17484" s="213"/>
    </row>
    <row r="17485" spans="12:12" x14ac:dyDescent="0.35">
      <c r="L17485" s="213"/>
    </row>
    <row r="17486" spans="12:12" x14ac:dyDescent="0.35">
      <c r="L17486" s="213"/>
    </row>
    <row r="17487" spans="12:12" x14ac:dyDescent="0.35">
      <c r="L17487" s="213"/>
    </row>
    <row r="17488" spans="12:12" x14ac:dyDescent="0.35">
      <c r="L17488" s="213"/>
    </row>
    <row r="17489" spans="12:12" x14ac:dyDescent="0.35">
      <c r="L17489" s="213"/>
    </row>
    <row r="17490" spans="12:12" x14ac:dyDescent="0.35">
      <c r="L17490" s="213"/>
    </row>
    <row r="17491" spans="12:12" x14ac:dyDescent="0.35">
      <c r="L17491" s="213"/>
    </row>
    <row r="17492" spans="12:12" x14ac:dyDescent="0.35">
      <c r="L17492" s="213"/>
    </row>
    <row r="17493" spans="12:12" x14ac:dyDescent="0.35">
      <c r="L17493" s="213"/>
    </row>
    <row r="17494" spans="12:12" x14ac:dyDescent="0.35">
      <c r="L17494" s="213"/>
    </row>
    <row r="17495" spans="12:12" x14ac:dyDescent="0.35">
      <c r="L17495" s="213"/>
    </row>
    <row r="17496" spans="12:12" x14ac:dyDescent="0.35">
      <c r="L17496" s="213"/>
    </row>
    <row r="17497" spans="12:12" x14ac:dyDescent="0.35">
      <c r="L17497" s="213"/>
    </row>
    <row r="17498" spans="12:12" x14ac:dyDescent="0.35">
      <c r="L17498" s="213"/>
    </row>
    <row r="17499" spans="12:12" x14ac:dyDescent="0.35">
      <c r="L17499" s="213"/>
    </row>
    <row r="17500" spans="12:12" x14ac:dyDescent="0.35">
      <c r="L17500" s="213"/>
    </row>
    <row r="17501" spans="12:12" x14ac:dyDescent="0.35">
      <c r="L17501" s="213"/>
    </row>
    <row r="17502" spans="12:12" x14ac:dyDescent="0.35">
      <c r="L17502" s="213"/>
    </row>
    <row r="17503" spans="12:12" x14ac:dyDescent="0.35">
      <c r="L17503" s="213"/>
    </row>
    <row r="17504" spans="12:12" x14ac:dyDescent="0.35">
      <c r="L17504" s="213"/>
    </row>
    <row r="17505" spans="12:12" x14ac:dyDescent="0.35">
      <c r="L17505" s="213"/>
    </row>
    <row r="17506" spans="12:12" x14ac:dyDescent="0.35">
      <c r="L17506" s="213"/>
    </row>
    <row r="17507" spans="12:12" x14ac:dyDescent="0.35">
      <c r="L17507" s="213"/>
    </row>
    <row r="17508" spans="12:12" x14ac:dyDescent="0.35">
      <c r="L17508" s="213"/>
    </row>
    <row r="17509" spans="12:12" x14ac:dyDescent="0.35">
      <c r="L17509" s="213"/>
    </row>
    <row r="17510" spans="12:12" x14ac:dyDescent="0.35">
      <c r="L17510" s="213"/>
    </row>
    <row r="17511" spans="12:12" x14ac:dyDescent="0.35">
      <c r="L17511" s="213"/>
    </row>
    <row r="17512" spans="12:12" x14ac:dyDescent="0.35">
      <c r="L17512" s="213"/>
    </row>
    <row r="17513" spans="12:12" x14ac:dyDescent="0.35">
      <c r="L17513" s="213"/>
    </row>
    <row r="17514" spans="12:12" x14ac:dyDescent="0.35">
      <c r="L17514" s="213"/>
    </row>
    <row r="17515" spans="12:12" x14ac:dyDescent="0.35">
      <c r="L17515" s="213"/>
    </row>
    <row r="17516" spans="12:12" x14ac:dyDescent="0.35">
      <c r="L17516" s="213"/>
    </row>
    <row r="17517" spans="12:12" x14ac:dyDescent="0.35">
      <c r="L17517" s="213"/>
    </row>
    <row r="17518" spans="12:12" x14ac:dyDescent="0.35">
      <c r="L17518" s="213"/>
    </row>
    <row r="17519" spans="12:12" x14ac:dyDescent="0.35">
      <c r="L17519" s="213"/>
    </row>
    <row r="17520" spans="12:12" x14ac:dyDescent="0.35">
      <c r="L17520" s="213"/>
    </row>
    <row r="17521" spans="12:12" x14ac:dyDescent="0.35">
      <c r="L17521" s="213"/>
    </row>
    <row r="17522" spans="12:12" x14ac:dyDescent="0.35">
      <c r="L17522" s="213"/>
    </row>
    <row r="17523" spans="12:12" x14ac:dyDescent="0.35">
      <c r="L17523" s="213"/>
    </row>
    <row r="17524" spans="12:12" x14ac:dyDescent="0.35">
      <c r="L17524" s="213"/>
    </row>
    <row r="17525" spans="12:12" x14ac:dyDescent="0.35">
      <c r="L17525" s="213"/>
    </row>
    <row r="17526" spans="12:12" x14ac:dyDescent="0.35">
      <c r="L17526" s="213"/>
    </row>
    <row r="17527" spans="12:12" x14ac:dyDescent="0.35">
      <c r="L17527" s="213"/>
    </row>
    <row r="17528" spans="12:12" x14ac:dyDescent="0.35">
      <c r="L17528" s="213"/>
    </row>
    <row r="17529" spans="12:12" x14ac:dyDescent="0.35">
      <c r="L17529" s="213"/>
    </row>
    <row r="17530" spans="12:12" x14ac:dyDescent="0.35">
      <c r="L17530" s="213"/>
    </row>
    <row r="17531" spans="12:12" x14ac:dyDescent="0.35">
      <c r="L17531" s="213"/>
    </row>
    <row r="17532" spans="12:12" x14ac:dyDescent="0.35">
      <c r="L17532" s="213"/>
    </row>
    <row r="17533" spans="12:12" x14ac:dyDescent="0.35">
      <c r="L17533" s="213"/>
    </row>
    <row r="17534" spans="12:12" x14ac:dyDescent="0.35">
      <c r="L17534" s="213"/>
    </row>
    <row r="17535" spans="12:12" x14ac:dyDescent="0.35">
      <c r="L17535" s="213"/>
    </row>
    <row r="17536" spans="12:12" x14ac:dyDescent="0.35">
      <c r="L17536" s="213"/>
    </row>
    <row r="17537" spans="12:12" x14ac:dyDescent="0.35">
      <c r="L17537" s="213"/>
    </row>
    <row r="17538" spans="12:12" x14ac:dyDescent="0.35">
      <c r="L17538" s="213"/>
    </row>
    <row r="17539" spans="12:12" x14ac:dyDescent="0.35">
      <c r="L17539" s="213"/>
    </row>
    <row r="17540" spans="12:12" x14ac:dyDescent="0.35">
      <c r="L17540" s="213"/>
    </row>
    <row r="17541" spans="12:12" x14ac:dyDescent="0.35">
      <c r="L17541" s="213"/>
    </row>
    <row r="17542" spans="12:12" x14ac:dyDescent="0.35">
      <c r="L17542" s="213"/>
    </row>
    <row r="17543" spans="12:12" x14ac:dyDescent="0.35">
      <c r="L17543" s="213"/>
    </row>
    <row r="17544" spans="12:12" x14ac:dyDescent="0.35">
      <c r="L17544" s="213"/>
    </row>
    <row r="17545" spans="12:12" x14ac:dyDescent="0.35">
      <c r="L17545" s="213"/>
    </row>
    <row r="17546" spans="12:12" x14ac:dyDescent="0.35">
      <c r="L17546" s="213"/>
    </row>
    <row r="17547" spans="12:12" x14ac:dyDescent="0.35">
      <c r="L17547" s="213"/>
    </row>
    <row r="17548" spans="12:12" x14ac:dyDescent="0.35">
      <c r="L17548" s="213"/>
    </row>
    <row r="17549" spans="12:12" x14ac:dyDescent="0.35">
      <c r="L17549" s="213"/>
    </row>
    <row r="17550" spans="12:12" x14ac:dyDescent="0.35">
      <c r="L17550" s="213"/>
    </row>
    <row r="17551" spans="12:12" x14ac:dyDescent="0.35">
      <c r="L17551" s="213"/>
    </row>
    <row r="17552" spans="12:12" x14ac:dyDescent="0.35">
      <c r="L17552" s="213"/>
    </row>
    <row r="17553" spans="12:12" x14ac:dyDescent="0.35">
      <c r="L17553" s="213"/>
    </row>
    <row r="17554" spans="12:12" x14ac:dyDescent="0.35">
      <c r="L17554" s="213"/>
    </row>
    <row r="17555" spans="12:12" x14ac:dyDescent="0.35">
      <c r="L17555" s="213"/>
    </row>
    <row r="17556" spans="12:12" x14ac:dyDescent="0.35">
      <c r="L17556" s="213"/>
    </row>
    <row r="17557" spans="12:12" x14ac:dyDescent="0.35">
      <c r="L17557" s="213"/>
    </row>
    <row r="17558" spans="12:12" x14ac:dyDescent="0.35">
      <c r="L17558" s="213"/>
    </row>
    <row r="17559" spans="12:12" x14ac:dyDescent="0.35">
      <c r="L17559" s="213"/>
    </row>
    <row r="17560" spans="12:12" x14ac:dyDescent="0.35">
      <c r="L17560" s="213"/>
    </row>
    <row r="17561" spans="12:12" x14ac:dyDescent="0.35">
      <c r="L17561" s="213"/>
    </row>
    <row r="17562" spans="12:12" x14ac:dyDescent="0.35">
      <c r="L17562" s="213"/>
    </row>
    <row r="17563" spans="12:12" x14ac:dyDescent="0.35">
      <c r="L17563" s="213"/>
    </row>
    <row r="17564" spans="12:12" x14ac:dyDescent="0.35">
      <c r="L17564" s="213"/>
    </row>
    <row r="17565" spans="12:12" x14ac:dyDescent="0.35">
      <c r="L17565" s="213"/>
    </row>
    <row r="17566" spans="12:12" x14ac:dyDescent="0.35">
      <c r="L17566" s="213"/>
    </row>
    <row r="17567" spans="12:12" x14ac:dyDescent="0.35">
      <c r="L17567" s="213"/>
    </row>
    <row r="17568" spans="12:12" x14ac:dyDescent="0.35">
      <c r="L17568" s="213"/>
    </row>
    <row r="17569" spans="12:12" x14ac:dyDescent="0.35">
      <c r="L17569" s="213"/>
    </row>
    <row r="17570" spans="12:12" x14ac:dyDescent="0.35">
      <c r="L17570" s="213"/>
    </row>
    <row r="17571" spans="12:12" x14ac:dyDescent="0.35">
      <c r="L17571" s="213"/>
    </row>
    <row r="17572" spans="12:12" x14ac:dyDescent="0.35">
      <c r="L17572" s="213"/>
    </row>
    <row r="17573" spans="12:12" x14ac:dyDescent="0.35">
      <c r="L17573" s="213"/>
    </row>
    <row r="17574" spans="12:12" x14ac:dyDescent="0.35">
      <c r="L17574" s="213"/>
    </row>
    <row r="17575" spans="12:12" x14ac:dyDescent="0.35">
      <c r="L17575" s="213"/>
    </row>
    <row r="17576" spans="12:12" x14ac:dyDescent="0.35">
      <c r="L17576" s="213"/>
    </row>
    <row r="17577" spans="12:12" x14ac:dyDescent="0.35">
      <c r="L17577" s="213"/>
    </row>
    <row r="17578" spans="12:12" x14ac:dyDescent="0.35">
      <c r="L17578" s="213"/>
    </row>
    <row r="17579" spans="12:12" x14ac:dyDescent="0.35">
      <c r="L17579" s="213"/>
    </row>
    <row r="17580" spans="12:12" x14ac:dyDescent="0.35">
      <c r="L17580" s="213"/>
    </row>
    <row r="17581" spans="12:12" x14ac:dyDescent="0.35">
      <c r="L17581" s="213"/>
    </row>
    <row r="17582" spans="12:12" x14ac:dyDescent="0.35">
      <c r="L17582" s="213"/>
    </row>
    <row r="17583" spans="12:12" x14ac:dyDescent="0.35">
      <c r="L17583" s="213"/>
    </row>
    <row r="17584" spans="12:12" x14ac:dyDescent="0.35">
      <c r="L17584" s="213"/>
    </row>
    <row r="17585" spans="12:12" x14ac:dyDescent="0.35">
      <c r="L17585" s="213"/>
    </row>
    <row r="17586" spans="12:12" x14ac:dyDescent="0.35">
      <c r="L17586" s="213"/>
    </row>
    <row r="17587" spans="12:12" x14ac:dyDescent="0.35">
      <c r="L17587" s="213"/>
    </row>
    <row r="17588" spans="12:12" x14ac:dyDescent="0.35">
      <c r="L17588" s="213"/>
    </row>
    <row r="17589" spans="12:12" x14ac:dyDescent="0.35">
      <c r="L17589" s="213"/>
    </row>
    <row r="17590" spans="12:12" x14ac:dyDescent="0.35">
      <c r="L17590" s="213"/>
    </row>
    <row r="17591" spans="12:12" x14ac:dyDescent="0.35">
      <c r="L17591" s="213"/>
    </row>
    <row r="17592" spans="12:12" x14ac:dyDescent="0.35">
      <c r="L17592" s="213"/>
    </row>
    <row r="17593" spans="12:12" x14ac:dyDescent="0.35">
      <c r="L17593" s="213"/>
    </row>
    <row r="17594" spans="12:12" x14ac:dyDescent="0.35">
      <c r="L17594" s="213"/>
    </row>
    <row r="17595" spans="12:12" x14ac:dyDescent="0.35">
      <c r="L17595" s="213"/>
    </row>
    <row r="17596" spans="12:12" x14ac:dyDescent="0.35">
      <c r="L17596" s="213"/>
    </row>
    <row r="17597" spans="12:12" x14ac:dyDescent="0.35">
      <c r="L17597" s="213"/>
    </row>
    <row r="17598" spans="12:12" x14ac:dyDescent="0.35">
      <c r="L17598" s="213"/>
    </row>
    <row r="17599" spans="12:12" x14ac:dyDescent="0.35">
      <c r="L17599" s="213"/>
    </row>
    <row r="17600" spans="12:12" x14ac:dyDescent="0.35">
      <c r="L17600" s="213"/>
    </row>
    <row r="17601" spans="12:12" x14ac:dyDescent="0.35">
      <c r="L17601" s="213"/>
    </row>
    <row r="17602" spans="12:12" x14ac:dyDescent="0.35">
      <c r="L17602" s="213"/>
    </row>
    <row r="17603" spans="12:12" x14ac:dyDescent="0.35">
      <c r="L17603" s="213"/>
    </row>
    <row r="17604" spans="12:12" x14ac:dyDescent="0.35">
      <c r="L17604" s="213"/>
    </row>
    <row r="17605" spans="12:12" x14ac:dyDescent="0.35">
      <c r="L17605" s="213"/>
    </row>
    <row r="17606" spans="12:12" x14ac:dyDescent="0.35">
      <c r="L17606" s="213"/>
    </row>
    <row r="17607" spans="12:12" x14ac:dyDescent="0.35">
      <c r="L17607" s="213"/>
    </row>
    <row r="17608" spans="12:12" x14ac:dyDescent="0.35">
      <c r="L17608" s="213"/>
    </row>
    <row r="17609" spans="12:12" x14ac:dyDescent="0.35">
      <c r="L17609" s="213"/>
    </row>
    <row r="17610" spans="12:12" x14ac:dyDescent="0.35">
      <c r="L17610" s="213"/>
    </row>
    <row r="17611" spans="12:12" x14ac:dyDescent="0.35">
      <c r="L17611" s="213"/>
    </row>
    <row r="17612" spans="12:12" x14ac:dyDescent="0.35">
      <c r="L17612" s="213"/>
    </row>
    <row r="17613" spans="12:12" x14ac:dyDescent="0.35">
      <c r="L17613" s="213"/>
    </row>
    <row r="17614" spans="12:12" x14ac:dyDescent="0.35">
      <c r="L17614" s="213"/>
    </row>
    <row r="17615" spans="12:12" x14ac:dyDescent="0.35">
      <c r="L17615" s="213"/>
    </row>
    <row r="17616" spans="12:12" x14ac:dyDescent="0.35">
      <c r="L17616" s="213"/>
    </row>
    <row r="17617" spans="12:12" x14ac:dyDescent="0.35">
      <c r="L17617" s="213"/>
    </row>
    <row r="17618" spans="12:12" x14ac:dyDescent="0.35">
      <c r="L17618" s="213"/>
    </row>
    <row r="17619" spans="12:12" x14ac:dyDescent="0.35">
      <c r="L17619" s="213"/>
    </row>
    <row r="17620" spans="12:12" x14ac:dyDescent="0.35">
      <c r="L17620" s="213"/>
    </row>
    <row r="17621" spans="12:12" x14ac:dyDescent="0.35">
      <c r="L17621" s="213"/>
    </row>
    <row r="17622" spans="12:12" x14ac:dyDescent="0.35">
      <c r="L17622" s="213"/>
    </row>
    <row r="17623" spans="12:12" x14ac:dyDescent="0.35">
      <c r="L17623" s="213"/>
    </row>
    <row r="17624" spans="12:12" x14ac:dyDescent="0.35">
      <c r="L17624" s="213"/>
    </row>
    <row r="17625" spans="12:12" x14ac:dyDescent="0.35">
      <c r="L17625" s="213"/>
    </row>
    <row r="17626" spans="12:12" x14ac:dyDescent="0.35">
      <c r="L17626" s="213"/>
    </row>
    <row r="17627" spans="12:12" x14ac:dyDescent="0.35">
      <c r="L17627" s="213"/>
    </row>
    <row r="17628" spans="12:12" x14ac:dyDescent="0.35">
      <c r="L17628" s="213"/>
    </row>
    <row r="17629" spans="12:12" x14ac:dyDescent="0.35">
      <c r="L17629" s="213"/>
    </row>
    <row r="17630" spans="12:12" x14ac:dyDescent="0.35">
      <c r="L17630" s="213"/>
    </row>
    <row r="17631" spans="12:12" x14ac:dyDescent="0.35">
      <c r="L17631" s="213"/>
    </row>
    <row r="17632" spans="12:12" x14ac:dyDescent="0.35">
      <c r="L17632" s="213"/>
    </row>
    <row r="17633" spans="12:12" x14ac:dyDescent="0.35">
      <c r="L17633" s="213"/>
    </row>
    <row r="17634" spans="12:12" x14ac:dyDescent="0.35">
      <c r="L17634" s="213"/>
    </row>
    <row r="17635" spans="12:12" x14ac:dyDescent="0.35">
      <c r="L17635" s="213"/>
    </row>
    <row r="17636" spans="12:12" x14ac:dyDescent="0.35">
      <c r="L17636" s="213"/>
    </row>
    <row r="17637" spans="12:12" x14ac:dyDescent="0.35">
      <c r="L17637" s="213"/>
    </row>
    <row r="17638" spans="12:12" x14ac:dyDescent="0.35">
      <c r="L17638" s="213"/>
    </row>
    <row r="17639" spans="12:12" x14ac:dyDescent="0.35">
      <c r="L17639" s="213"/>
    </row>
    <row r="17640" spans="12:12" x14ac:dyDescent="0.35">
      <c r="L17640" s="213"/>
    </row>
    <row r="17641" spans="12:12" x14ac:dyDescent="0.35">
      <c r="L17641" s="213"/>
    </row>
    <row r="17642" spans="12:12" x14ac:dyDescent="0.35">
      <c r="L17642" s="213"/>
    </row>
    <row r="17643" spans="12:12" x14ac:dyDescent="0.35">
      <c r="L17643" s="213"/>
    </row>
    <row r="17644" spans="12:12" x14ac:dyDescent="0.35">
      <c r="L17644" s="213"/>
    </row>
    <row r="17645" spans="12:12" x14ac:dyDescent="0.35">
      <c r="L17645" s="213"/>
    </row>
    <row r="17646" spans="12:12" x14ac:dyDescent="0.35">
      <c r="L17646" s="213"/>
    </row>
    <row r="17647" spans="12:12" x14ac:dyDescent="0.35">
      <c r="L17647" s="213"/>
    </row>
    <row r="17648" spans="12:12" x14ac:dyDescent="0.35">
      <c r="L17648" s="213"/>
    </row>
    <row r="17649" spans="12:12" x14ac:dyDescent="0.35">
      <c r="L17649" s="213"/>
    </row>
    <row r="17650" spans="12:12" x14ac:dyDescent="0.35">
      <c r="L17650" s="213"/>
    </row>
    <row r="17651" spans="12:12" x14ac:dyDescent="0.35">
      <c r="L17651" s="213"/>
    </row>
    <row r="17652" spans="12:12" x14ac:dyDescent="0.35">
      <c r="L17652" s="213"/>
    </row>
    <row r="17653" spans="12:12" x14ac:dyDescent="0.35">
      <c r="L17653" s="213"/>
    </row>
    <row r="17654" spans="12:12" x14ac:dyDescent="0.35">
      <c r="L17654" s="213"/>
    </row>
    <row r="17655" spans="12:12" x14ac:dyDescent="0.35">
      <c r="L17655" s="213"/>
    </row>
    <row r="17656" spans="12:12" x14ac:dyDescent="0.35">
      <c r="L17656" s="213"/>
    </row>
    <row r="17657" spans="12:12" x14ac:dyDescent="0.35">
      <c r="L17657" s="213"/>
    </row>
    <row r="17658" spans="12:12" x14ac:dyDescent="0.35">
      <c r="L17658" s="213"/>
    </row>
    <row r="17659" spans="12:12" x14ac:dyDescent="0.35">
      <c r="L17659" s="213"/>
    </row>
    <row r="17660" spans="12:12" x14ac:dyDescent="0.35">
      <c r="L17660" s="213"/>
    </row>
    <row r="17661" spans="12:12" x14ac:dyDescent="0.35">
      <c r="L17661" s="213"/>
    </row>
    <row r="17662" spans="12:12" x14ac:dyDescent="0.35">
      <c r="L17662" s="213"/>
    </row>
    <row r="17663" spans="12:12" x14ac:dyDescent="0.35">
      <c r="L17663" s="213"/>
    </row>
    <row r="17664" spans="12:12" x14ac:dyDescent="0.35">
      <c r="L17664" s="213"/>
    </row>
    <row r="17665" spans="12:12" x14ac:dyDescent="0.35">
      <c r="L17665" s="213"/>
    </row>
    <row r="17666" spans="12:12" x14ac:dyDescent="0.35">
      <c r="L17666" s="213"/>
    </row>
    <row r="17667" spans="12:12" x14ac:dyDescent="0.35">
      <c r="L17667" s="213"/>
    </row>
    <row r="17668" spans="12:12" x14ac:dyDescent="0.35">
      <c r="L17668" s="213"/>
    </row>
    <row r="17669" spans="12:12" x14ac:dyDescent="0.35">
      <c r="L17669" s="213"/>
    </row>
    <row r="17670" spans="12:12" x14ac:dyDescent="0.35">
      <c r="L17670" s="213"/>
    </row>
    <row r="17671" spans="12:12" x14ac:dyDescent="0.35">
      <c r="L17671" s="213"/>
    </row>
    <row r="17672" spans="12:12" x14ac:dyDescent="0.35">
      <c r="L17672" s="213"/>
    </row>
    <row r="17673" spans="12:12" x14ac:dyDescent="0.35">
      <c r="L17673" s="213"/>
    </row>
    <row r="17674" spans="12:12" x14ac:dyDescent="0.35">
      <c r="L17674" s="213"/>
    </row>
    <row r="17675" spans="12:12" x14ac:dyDescent="0.35">
      <c r="L17675" s="213"/>
    </row>
    <row r="17676" spans="12:12" x14ac:dyDescent="0.35">
      <c r="L17676" s="213"/>
    </row>
    <row r="17677" spans="12:12" x14ac:dyDescent="0.35">
      <c r="L17677" s="213"/>
    </row>
    <row r="17678" spans="12:12" x14ac:dyDescent="0.35">
      <c r="L17678" s="213"/>
    </row>
    <row r="17679" spans="12:12" x14ac:dyDescent="0.35">
      <c r="L17679" s="213"/>
    </row>
    <row r="17680" spans="12:12" x14ac:dyDescent="0.35">
      <c r="L17680" s="213"/>
    </row>
    <row r="17681" spans="12:12" x14ac:dyDescent="0.35">
      <c r="L17681" s="213"/>
    </row>
    <row r="17682" spans="12:12" x14ac:dyDescent="0.35">
      <c r="L17682" s="213"/>
    </row>
    <row r="17683" spans="12:12" x14ac:dyDescent="0.35">
      <c r="L17683" s="213"/>
    </row>
    <row r="17684" spans="12:12" x14ac:dyDescent="0.35">
      <c r="L17684" s="213"/>
    </row>
    <row r="17685" spans="12:12" x14ac:dyDescent="0.35">
      <c r="L17685" s="213"/>
    </row>
    <row r="17686" spans="12:12" x14ac:dyDescent="0.35">
      <c r="L17686" s="213"/>
    </row>
    <row r="17687" spans="12:12" x14ac:dyDescent="0.35">
      <c r="L17687" s="213"/>
    </row>
    <row r="17688" spans="12:12" x14ac:dyDescent="0.35">
      <c r="L17688" s="213"/>
    </row>
    <row r="17689" spans="12:12" x14ac:dyDescent="0.35">
      <c r="L17689" s="213"/>
    </row>
    <row r="17690" spans="12:12" x14ac:dyDescent="0.35">
      <c r="L17690" s="213"/>
    </row>
    <row r="17691" spans="12:12" x14ac:dyDescent="0.35">
      <c r="L17691" s="213"/>
    </row>
    <row r="17692" spans="12:12" x14ac:dyDescent="0.35">
      <c r="L17692" s="213"/>
    </row>
    <row r="17693" spans="12:12" x14ac:dyDescent="0.35">
      <c r="L17693" s="213"/>
    </row>
    <row r="17694" spans="12:12" x14ac:dyDescent="0.35">
      <c r="L17694" s="213"/>
    </row>
    <row r="17695" spans="12:12" x14ac:dyDescent="0.35">
      <c r="L17695" s="213"/>
    </row>
    <row r="17696" spans="12:12" x14ac:dyDescent="0.35">
      <c r="L17696" s="213"/>
    </row>
    <row r="17697" spans="12:12" x14ac:dyDescent="0.35">
      <c r="L17697" s="213"/>
    </row>
    <row r="17698" spans="12:12" x14ac:dyDescent="0.35">
      <c r="L17698" s="213"/>
    </row>
    <row r="17699" spans="12:12" x14ac:dyDescent="0.35">
      <c r="L17699" s="213"/>
    </row>
    <row r="17700" spans="12:12" x14ac:dyDescent="0.35">
      <c r="L17700" s="213"/>
    </row>
    <row r="17701" spans="12:12" x14ac:dyDescent="0.35">
      <c r="L17701" s="213"/>
    </row>
    <row r="17702" spans="12:12" x14ac:dyDescent="0.35">
      <c r="L17702" s="213"/>
    </row>
    <row r="17703" spans="12:12" x14ac:dyDescent="0.35">
      <c r="L17703" s="213"/>
    </row>
    <row r="17704" spans="12:12" x14ac:dyDescent="0.35">
      <c r="L17704" s="213"/>
    </row>
    <row r="17705" spans="12:12" x14ac:dyDescent="0.35">
      <c r="L17705" s="213"/>
    </row>
    <row r="17706" spans="12:12" x14ac:dyDescent="0.35">
      <c r="L17706" s="213"/>
    </row>
    <row r="17707" spans="12:12" x14ac:dyDescent="0.35">
      <c r="L17707" s="213"/>
    </row>
    <row r="17708" spans="12:12" x14ac:dyDescent="0.35">
      <c r="L17708" s="213"/>
    </row>
    <row r="17709" spans="12:12" x14ac:dyDescent="0.35">
      <c r="L17709" s="213"/>
    </row>
    <row r="17710" spans="12:12" x14ac:dyDescent="0.35">
      <c r="L17710" s="213"/>
    </row>
    <row r="17711" spans="12:12" x14ac:dyDescent="0.35">
      <c r="L17711" s="213"/>
    </row>
    <row r="17712" spans="12:12" x14ac:dyDescent="0.35">
      <c r="L17712" s="213"/>
    </row>
    <row r="17713" spans="12:12" x14ac:dyDescent="0.35">
      <c r="L17713" s="213"/>
    </row>
    <row r="17714" spans="12:12" x14ac:dyDescent="0.35">
      <c r="L17714" s="213"/>
    </row>
    <row r="17715" spans="12:12" x14ac:dyDescent="0.35">
      <c r="L17715" s="213"/>
    </row>
    <row r="17716" spans="12:12" x14ac:dyDescent="0.35">
      <c r="L17716" s="213"/>
    </row>
    <row r="17717" spans="12:12" x14ac:dyDescent="0.35">
      <c r="L17717" s="213"/>
    </row>
    <row r="17718" spans="12:12" x14ac:dyDescent="0.35">
      <c r="L17718" s="213"/>
    </row>
    <row r="17719" spans="12:12" x14ac:dyDescent="0.35">
      <c r="L17719" s="213"/>
    </row>
    <row r="17720" spans="12:12" x14ac:dyDescent="0.35">
      <c r="L17720" s="213"/>
    </row>
    <row r="17721" spans="12:12" x14ac:dyDescent="0.35">
      <c r="L17721" s="213"/>
    </row>
    <row r="17722" spans="12:12" x14ac:dyDescent="0.35">
      <c r="L17722" s="213"/>
    </row>
    <row r="17723" spans="12:12" x14ac:dyDescent="0.35">
      <c r="L17723" s="213"/>
    </row>
    <row r="17724" spans="12:12" x14ac:dyDescent="0.35">
      <c r="L17724" s="213"/>
    </row>
    <row r="17725" spans="12:12" x14ac:dyDescent="0.35">
      <c r="L17725" s="213"/>
    </row>
    <row r="17726" spans="12:12" x14ac:dyDescent="0.35">
      <c r="L17726" s="213"/>
    </row>
    <row r="17727" spans="12:12" x14ac:dyDescent="0.35">
      <c r="L17727" s="213"/>
    </row>
    <row r="17728" spans="12:12" x14ac:dyDescent="0.35">
      <c r="L17728" s="213"/>
    </row>
    <row r="17729" spans="12:12" x14ac:dyDescent="0.35">
      <c r="L17729" s="213"/>
    </row>
    <row r="17730" spans="12:12" x14ac:dyDescent="0.35">
      <c r="L17730" s="213"/>
    </row>
    <row r="17731" spans="12:12" x14ac:dyDescent="0.35">
      <c r="L17731" s="213"/>
    </row>
    <row r="17732" spans="12:12" x14ac:dyDescent="0.35">
      <c r="L17732" s="213"/>
    </row>
    <row r="17733" spans="12:12" x14ac:dyDescent="0.35">
      <c r="L17733" s="213"/>
    </row>
    <row r="17734" spans="12:12" x14ac:dyDescent="0.35">
      <c r="L17734" s="213"/>
    </row>
    <row r="17735" spans="12:12" x14ac:dyDescent="0.35">
      <c r="L17735" s="213"/>
    </row>
    <row r="17736" spans="12:12" x14ac:dyDescent="0.35">
      <c r="L17736" s="213"/>
    </row>
    <row r="17737" spans="12:12" x14ac:dyDescent="0.35">
      <c r="L17737" s="213"/>
    </row>
    <row r="17738" spans="12:12" x14ac:dyDescent="0.35">
      <c r="L17738" s="213"/>
    </row>
    <row r="17739" spans="12:12" x14ac:dyDescent="0.35">
      <c r="L17739" s="213"/>
    </row>
    <row r="17740" spans="12:12" x14ac:dyDescent="0.35">
      <c r="L17740" s="213"/>
    </row>
    <row r="17741" spans="12:12" x14ac:dyDescent="0.35">
      <c r="L17741" s="213"/>
    </row>
    <row r="17742" spans="12:12" x14ac:dyDescent="0.35">
      <c r="L17742" s="213"/>
    </row>
    <row r="17743" spans="12:12" x14ac:dyDescent="0.35">
      <c r="L17743" s="213"/>
    </row>
    <row r="17744" spans="12:12" x14ac:dyDescent="0.35">
      <c r="L17744" s="213"/>
    </row>
    <row r="17745" spans="12:12" x14ac:dyDescent="0.35">
      <c r="L17745" s="213"/>
    </row>
    <row r="17746" spans="12:12" x14ac:dyDescent="0.35">
      <c r="L17746" s="213"/>
    </row>
    <row r="17747" spans="12:12" x14ac:dyDescent="0.35">
      <c r="L17747" s="213"/>
    </row>
    <row r="17748" spans="12:12" x14ac:dyDescent="0.35">
      <c r="L17748" s="213"/>
    </row>
    <row r="17749" spans="12:12" x14ac:dyDescent="0.35">
      <c r="L17749" s="213"/>
    </row>
    <row r="17750" spans="12:12" x14ac:dyDescent="0.35">
      <c r="L17750" s="213"/>
    </row>
    <row r="17751" spans="12:12" x14ac:dyDescent="0.35">
      <c r="L17751" s="213"/>
    </row>
    <row r="17752" spans="12:12" x14ac:dyDescent="0.35">
      <c r="L17752" s="213"/>
    </row>
    <row r="17753" spans="12:12" x14ac:dyDescent="0.35">
      <c r="L17753" s="213"/>
    </row>
    <row r="17754" spans="12:12" x14ac:dyDescent="0.35">
      <c r="L17754" s="213"/>
    </row>
    <row r="17755" spans="12:12" x14ac:dyDescent="0.35">
      <c r="L17755" s="213"/>
    </row>
    <row r="17756" spans="12:12" x14ac:dyDescent="0.35">
      <c r="L17756" s="213"/>
    </row>
    <row r="17757" spans="12:12" x14ac:dyDescent="0.35">
      <c r="L17757" s="213"/>
    </row>
    <row r="17758" spans="12:12" x14ac:dyDescent="0.35">
      <c r="L17758" s="213"/>
    </row>
    <row r="17759" spans="12:12" x14ac:dyDescent="0.35">
      <c r="L17759" s="213"/>
    </row>
    <row r="17760" spans="12:12" x14ac:dyDescent="0.35">
      <c r="L17760" s="213"/>
    </row>
    <row r="17761" spans="12:12" x14ac:dyDescent="0.35">
      <c r="L17761" s="213"/>
    </row>
    <row r="17762" spans="12:12" x14ac:dyDescent="0.35">
      <c r="L17762" s="213"/>
    </row>
    <row r="17763" spans="12:12" x14ac:dyDescent="0.35">
      <c r="L17763" s="213"/>
    </row>
    <row r="17764" spans="12:12" x14ac:dyDescent="0.35">
      <c r="L17764" s="213"/>
    </row>
    <row r="17765" spans="12:12" x14ac:dyDescent="0.35">
      <c r="L17765" s="213"/>
    </row>
    <row r="17766" spans="12:12" x14ac:dyDescent="0.35">
      <c r="L17766" s="213"/>
    </row>
    <row r="17767" spans="12:12" x14ac:dyDescent="0.35">
      <c r="L17767" s="213"/>
    </row>
    <row r="17768" spans="12:12" x14ac:dyDescent="0.35">
      <c r="L17768" s="213"/>
    </row>
    <row r="17769" spans="12:12" x14ac:dyDescent="0.35">
      <c r="L17769" s="213"/>
    </row>
    <row r="17770" spans="12:12" x14ac:dyDescent="0.35">
      <c r="L17770" s="213"/>
    </row>
    <row r="17771" spans="12:12" x14ac:dyDescent="0.35">
      <c r="L17771" s="213"/>
    </row>
    <row r="17772" spans="12:12" x14ac:dyDescent="0.35">
      <c r="L17772" s="213"/>
    </row>
    <row r="17773" spans="12:12" x14ac:dyDescent="0.35">
      <c r="L17773" s="213"/>
    </row>
    <row r="17774" spans="12:12" x14ac:dyDescent="0.35">
      <c r="L17774" s="213"/>
    </row>
    <row r="17775" spans="12:12" x14ac:dyDescent="0.35">
      <c r="L17775" s="213"/>
    </row>
    <row r="17776" spans="12:12" x14ac:dyDescent="0.35">
      <c r="L17776" s="213"/>
    </row>
    <row r="17777" spans="12:12" x14ac:dyDescent="0.35">
      <c r="L17777" s="213"/>
    </row>
    <row r="17778" spans="12:12" x14ac:dyDescent="0.35">
      <c r="L17778" s="213"/>
    </row>
    <row r="17779" spans="12:12" x14ac:dyDescent="0.35">
      <c r="L17779" s="213"/>
    </row>
    <row r="17780" spans="12:12" x14ac:dyDescent="0.35">
      <c r="L17780" s="213"/>
    </row>
    <row r="17781" spans="12:12" x14ac:dyDescent="0.35">
      <c r="L17781" s="213"/>
    </row>
    <row r="17782" spans="12:12" x14ac:dyDescent="0.35">
      <c r="L17782" s="213"/>
    </row>
    <row r="17783" spans="12:12" x14ac:dyDescent="0.35">
      <c r="L17783" s="213"/>
    </row>
    <row r="17784" spans="12:12" x14ac:dyDescent="0.35">
      <c r="L17784" s="213"/>
    </row>
    <row r="17785" spans="12:12" x14ac:dyDescent="0.35">
      <c r="L17785" s="213"/>
    </row>
    <row r="17786" spans="12:12" x14ac:dyDescent="0.35">
      <c r="L17786" s="213"/>
    </row>
    <row r="17787" spans="12:12" x14ac:dyDescent="0.35">
      <c r="L17787" s="213"/>
    </row>
    <row r="17788" spans="12:12" x14ac:dyDescent="0.35">
      <c r="L17788" s="213"/>
    </row>
    <row r="17789" spans="12:12" x14ac:dyDescent="0.35">
      <c r="L17789" s="213"/>
    </row>
    <row r="17790" spans="12:12" x14ac:dyDescent="0.35">
      <c r="L17790" s="213"/>
    </row>
    <row r="17791" spans="12:12" x14ac:dyDescent="0.35">
      <c r="L17791" s="213"/>
    </row>
    <row r="17792" spans="12:12" x14ac:dyDescent="0.35">
      <c r="L17792" s="213"/>
    </row>
    <row r="17793" spans="12:12" x14ac:dyDescent="0.35">
      <c r="L17793" s="213"/>
    </row>
    <row r="17794" spans="12:12" x14ac:dyDescent="0.35">
      <c r="L17794" s="213"/>
    </row>
    <row r="17795" spans="12:12" x14ac:dyDescent="0.35">
      <c r="L17795" s="213"/>
    </row>
    <row r="17796" spans="12:12" x14ac:dyDescent="0.35">
      <c r="L17796" s="213"/>
    </row>
    <row r="17797" spans="12:12" x14ac:dyDescent="0.35">
      <c r="L17797" s="213"/>
    </row>
    <row r="17798" spans="12:12" x14ac:dyDescent="0.35">
      <c r="L17798" s="213"/>
    </row>
    <row r="17799" spans="12:12" x14ac:dyDescent="0.35">
      <c r="L17799" s="213"/>
    </row>
    <row r="17800" spans="12:12" x14ac:dyDescent="0.35">
      <c r="L17800" s="213"/>
    </row>
    <row r="17801" spans="12:12" x14ac:dyDescent="0.35">
      <c r="L17801" s="213"/>
    </row>
    <row r="17802" spans="12:12" x14ac:dyDescent="0.35">
      <c r="L17802" s="213"/>
    </row>
    <row r="17803" spans="12:12" x14ac:dyDescent="0.35">
      <c r="L17803" s="213"/>
    </row>
    <row r="17804" spans="12:12" x14ac:dyDescent="0.35">
      <c r="L17804" s="213"/>
    </row>
    <row r="17805" spans="12:12" x14ac:dyDescent="0.35">
      <c r="L17805" s="213"/>
    </row>
    <row r="17806" spans="12:12" x14ac:dyDescent="0.35">
      <c r="L17806" s="213"/>
    </row>
    <row r="17807" spans="12:12" x14ac:dyDescent="0.35">
      <c r="L17807" s="213"/>
    </row>
    <row r="17808" spans="12:12" x14ac:dyDescent="0.35">
      <c r="L17808" s="213"/>
    </row>
    <row r="17809" spans="12:12" x14ac:dyDescent="0.35">
      <c r="L17809" s="213"/>
    </row>
    <row r="17810" spans="12:12" x14ac:dyDescent="0.35">
      <c r="L17810" s="213"/>
    </row>
    <row r="17811" spans="12:12" x14ac:dyDescent="0.35">
      <c r="L17811" s="213"/>
    </row>
    <row r="17812" spans="12:12" x14ac:dyDescent="0.35">
      <c r="L17812" s="213"/>
    </row>
    <row r="17813" spans="12:12" x14ac:dyDescent="0.35">
      <c r="L17813" s="213"/>
    </row>
    <row r="17814" spans="12:12" x14ac:dyDescent="0.35">
      <c r="L17814" s="213"/>
    </row>
    <row r="17815" spans="12:12" x14ac:dyDescent="0.35">
      <c r="L17815" s="213"/>
    </row>
    <row r="17816" spans="12:12" x14ac:dyDescent="0.35">
      <c r="L17816" s="213"/>
    </row>
    <row r="17817" spans="12:12" x14ac:dyDescent="0.35">
      <c r="L17817" s="213"/>
    </row>
    <row r="17818" spans="12:12" x14ac:dyDescent="0.35">
      <c r="L17818" s="213"/>
    </row>
    <row r="17819" spans="12:12" x14ac:dyDescent="0.35">
      <c r="L17819" s="213"/>
    </row>
    <row r="17820" spans="12:12" x14ac:dyDescent="0.35">
      <c r="L17820" s="213"/>
    </row>
    <row r="17821" spans="12:12" x14ac:dyDescent="0.35">
      <c r="L17821" s="213"/>
    </row>
    <row r="17822" spans="12:12" x14ac:dyDescent="0.35">
      <c r="L17822" s="213"/>
    </row>
    <row r="17823" spans="12:12" x14ac:dyDescent="0.35">
      <c r="L17823" s="213"/>
    </row>
    <row r="17824" spans="12:12" x14ac:dyDescent="0.35">
      <c r="L17824" s="213"/>
    </row>
    <row r="17825" spans="12:12" x14ac:dyDescent="0.35">
      <c r="L17825" s="213"/>
    </row>
    <row r="17826" spans="12:12" x14ac:dyDescent="0.35">
      <c r="L17826" s="213"/>
    </row>
    <row r="17827" spans="12:12" x14ac:dyDescent="0.35">
      <c r="L17827" s="213"/>
    </row>
    <row r="17828" spans="12:12" x14ac:dyDescent="0.35">
      <c r="L17828" s="213"/>
    </row>
    <row r="17829" spans="12:12" x14ac:dyDescent="0.35">
      <c r="L17829" s="213"/>
    </row>
    <row r="17830" spans="12:12" x14ac:dyDescent="0.35">
      <c r="L17830" s="213"/>
    </row>
    <row r="17831" spans="12:12" x14ac:dyDescent="0.35">
      <c r="L17831" s="213"/>
    </row>
    <row r="17832" spans="12:12" x14ac:dyDescent="0.35">
      <c r="L17832" s="213"/>
    </row>
    <row r="17833" spans="12:12" x14ac:dyDescent="0.35">
      <c r="L17833" s="213"/>
    </row>
    <row r="17834" spans="12:12" x14ac:dyDescent="0.35">
      <c r="L17834" s="213"/>
    </row>
    <row r="17835" spans="12:12" x14ac:dyDescent="0.35">
      <c r="L17835" s="213"/>
    </row>
    <row r="17836" spans="12:12" x14ac:dyDescent="0.35">
      <c r="L17836" s="213"/>
    </row>
    <row r="17837" spans="12:12" x14ac:dyDescent="0.35">
      <c r="L17837" s="213"/>
    </row>
    <row r="17838" spans="12:12" x14ac:dyDescent="0.35">
      <c r="L17838" s="213"/>
    </row>
    <row r="17839" spans="12:12" x14ac:dyDescent="0.35">
      <c r="L17839" s="213"/>
    </row>
    <row r="17840" spans="12:12" x14ac:dyDescent="0.35">
      <c r="L17840" s="213"/>
    </row>
    <row r="17841" spans="12:12" x14ac:dyDescent="0.35">
      <c r="L17841" s="213"/>
    </row>
    <row r="17842" spans="12:12" x14ac:dyDescent="0.35">
      <c r="L17842" s="213"/>
    </row>
    <row r="17843" spans="12:12" x14ac:dyDescent="0.35">
      <c r="L17843" s="213"/>
    </row>
    <row r="17844" spans="12:12" x14ac:dyDescent="0.35">
      <c r="L17844" s="213"/>
    </row>
    <row r="17845" spans="12:12" x14ac:dyDescent="0.35">
      <c r="L17845" s="213"/>
    </row>
    <row r="17846" spans="12:12" x14ac:dyDescent="0.35">
      <c r="L17846" s="213"/>
    </row>
    <row r="17847" spans="12:12" x14ac:dyDescent="0.35">
      <c r="L17847" s="213"/>
    </row>
    <row r="17848" spans="12:12" x14ac:dyDescent="0.35">
      <c r="L17848" s="213"/>
    </row>
    <row r="17849" spans="12:12" x14ac:dyDescent="0.35">
      <c r="L17849" s="213"/>
    </row>
    <row r="17850" spans="12:12" x14ac:dyDescent="0.35">
      <c r="L17850" s="213"/>
    </row>
    <row r="17851" spans="12:12" x14ac:dyDescent="0.35">
      <c r="L17851" s="213"/>
    </row>
    <row r="17852" spans="12:12" x14ac:dyDescent="0.35">
      <c r="L17852" s="213"/>
    </row>
    <row r="17853" spans="12:12" x14ac:dyDescent="0.35">
      <c r="L17853" s="213"/>
    </row>
    <row r="17854" spans="12:12" x14ac:dyDescent="0.35">
      <c r="L17854" s="213"/>
    </row>
    <row r="17855" spans="12:12" x14ac:dyDescent="0.35">
      <c r="L17855" s="213"/>
    </row>
    <row r="17856" spans="12:12" x14ac:dyDescent="0.35">
      <c r="L17856" s="213"/>
    </row>
    <row r="17857" spans="12:12" x14ac:dyDescent="0.35">
      <c r="L17857" s="213"/>
    </row>
    <row r="17858" spans="12:12" x14ac:dyDescent="0.35">
      <c r="L17858" s="213"/>
    </row>
    <row r="17859" spans="12:12" x14ac:dyDescent="0.35">
      <c r="L17859" s="213"/>
    </row>
    <row r="17860" spans="12:12" x14ac:dyDescent="0.35">
      <c r="L17860" s="213"/>
    </row>
    <row r="17861" spans="12:12" x14ac:dyDescent="0.35">
      <c r="L17861" s="213"/>
    </row>
    <row r="17862" spans="12:12" x14ac:dyDescent="0.35">
      <c r="L17862" s="213"/>
    </row>
    <row r="17863" spans="12:12" x14ac:dyDescent="0.35">
      <c r="L17863" s="213"/>
    </row>
    <row r="17864" spans="12:12" x14ac:dyDescent="0.35">
      <c r="L17864" s="213"/>
    </row>
    <row r="17865" spans="12:12" x14ac:dyDescent="0.35">
      <c r="L17865" s="213"/>
    </row>
    <row r="17866" spans="12:12" x14ac:dyDescent="0.35">
      <c r="L17866" s="213"/>
    </row>
    <row r="17867" spans="12:12" x14ac:dyDescent="0.35">
      <c r="L17867" s="213"/>
    </row>
    <row r="17868" spans="12:12" x14ac:dyDescent="0.35">
      <c r="L17868" s="213"/>
    </row>
    <row r="17869" spans="12:12" x14ac:dyDescent="0.35">
      <c r="L17869" s="213"/>
    </row>
    <row r="17870" spans="12:12" x14ac:dyDescent="0.35">
      <c r="L17870" s="213"/>
    </row>
    <row r="17871" spans="12:12" x14ac:dyDescent="0.35">
      <c r="L17871" s="213"/>
    </row>
    <row r="17872" spans="12:12" x14ac:dyDescent="0.35">
      <c r="L17872" s="213"/>
    </row>
    <row r="17873" spans="12:12" x14ac:dyDescent="0.35">
      <c r="L17873" s="213"/>
    </row>
    <row r="17874" spans="12:12" x14ac:dyDescent="0.35">
      <c r="L17874" s="213"/>
    </row>
    <row r="17875" spans="12:12" x14ac:dyDescent="0.35">
      <c r="L17875" s="213"/>
    </row>
    <row r="17876" spans="12:12" x14ac:dyDescent="0.35">
      <c r="L17876" s="213"/>
    </row>
    <row r="17877" spans="12:12" x14ac:dyDescent="0.35">
      <c r="L17877" s="213"/>
    </row>
    <row r="17878" spans="12:12" x14ac:dyDescent="0.35">
      <c r="L17878" s="213"/>
    </row>
    <row r="17879" spans="12:12" x14ac:dyDescent="0.35">
      <c r="L17879" s="213"/>
    </row>
    <row r="17880" spans="12:12" x14ac:dyDescent="0.35">
      <c r="L17880" s="213"/>
    </row>
    <row r="17881" spans="12:12" x14ac:dyDescent="0.35">
      <c r="L17881" s="213"/>
    </row>
    <row r="17882" spans="12:12" x14ac:dyDescent="0.35">
      <c r="L17882" s="213"/>
    </row>
    <row r="17883" spans="12:12" x14ac:dyDescent="0.35">
      <c r="L17883" s="213"/>
    </row>
    <row r="17884" spans="12:12" x14ac:dyDescent="0.35">
      <c r="L17884" s="213"/>
    </row>
    <row r="17885" spans="12:12" x14ac:dyDescent="0.35">
      <c r="L17885" s="213"/>
    </row>
    <row r="17886" spans="12:12" x14ac:dyDescent="0.35">
      <c r="L17886" s="213"/>
    </row>
    <row r="17887" spans="12:12" x14ac:dyDescent="0.35">
      <c r="L17887" s="213"/>
    </row>
    <row r="17888" spans="12:12" x14ac:dyDescent="0.35">
      <c r="L17888" s="213"/>
    </row>
    <row r="17889" spans="12:12" x14ac:dyDescent="0.35">
      <c r="L17889" s="213"/>
    </row>
    <row r="17890" spans="12:12" x14ac:dyDescent="0.35">
      <c r="L17890" s="213"/>
    </row>
    <row r="17891" spans="12:12" x14ac:dyDescent="0.35">
      <c r="L17891" s="213"/>
    </row>
    <row r="17892" spans="12:12" x14ac:dyDescent="0.35">
      <c r="L17892" s="213"/>
    </row>
    <row r="17893" spans="12:12" x14ac:dyDescent="0.35">
      <c r="L17893" s="213"/>
    </row>
    <row r="17894" spans="12:12" x14ac:dyDescent="0.35">
      <c r="L17894" s="213"/>
    </row>
    <row r="17895" spans="12:12" x14ac:dyDescent="0.35">
      <c r="L17895" s="213"/>
    </row>
    <row r="17896" spans="12:12" x14ac:dyDescent="0.35">
      <c r="L17896" s="213"/>
    </row>
    <row r="17897" spans="12:12" x14ac:dyDescent="0.35">
      <c r="L17897" s="213"/>
    </row>
    <row r="17898" spans="12:12" x14ac:dyDescent="0.35">
      <c r="L17898" s="213"/>
    </row>
    <row r="17899" spans="12:12" x14ac:dyDescent="0.35">
      <c r="L17899" s="213"/>
    </row>
    <row r="17900" spans="12:12" x14ac:dyDescent="0.35">
      <c r="L17900" s="213"/>
    </row>
    <row r="17901" spans="12:12" x14ac:dyDescent="0.35">
      <c r="L17901" s="213"/>
    </row>
    <row r="17902" spans="12:12" x14ac:dyDescent="0.35">
      <c r="L17902" s="213"/>
    </row>
    <row r="17903" spans="12:12" x14ac:dyDescent="0.35">
      <c r="L17903" s="213"/>
    </row>
    <row r="17904" spans="12:12" x14ac:dyDescent="0.35">
      <c r="L17904" s="213"/>
    </row>
    <row r="17905" spans="12:12" x14ac:dyDescent="0.35">
      <c r="L17905" s="213"/>
    </row>
    <row r="17906" spans="12:12" x14ac:dyDescent="0.35">
      <c r="L17906" s="213"/>
    </row>
    <row r="17907" spans="12:12" x14ac:dyDescent="0.35">
      <c r="L17907" s="213"/>
    </row>
    <row r="17908" spans="12:12" x14ac:dyDescent="0.35">
      <c r="L17908" s="213"/>
    </row>
    <row r="17909" spans="12:12" x14ac:dyDescent="0.35">
      <c r="L17909" s="213"/>
    </row>
    <row r="17910" spans="12:12" x14ac:dyDescent="0.35">
      <c r="L17910" s="213"/>
    </row>
    <row r="17911" spans="12:12" x14ac:dyDescent="0.35">
      <c r="L17911" s="213"/>
    </row>
    <row r="17912" spans="12:12" x14ac:dyDescent="0.35">
      <c r="L17912" s="213"/>
    </row>
    <row r="17913" spans="12:12" x14ac:dyDescent="0.35">
      <c r="L17913" s="213"/>
    </row>
    <row r="17914" spans="12:12" x14ac:dyDescent="0.35">
      <c r="L17914" s="213"/>
    </row>
    <row r="17915" spans="12:12" x14ac:dyDescent="0.35">
      <c r="L17915" s="213"/>
    </row>
    <row r="17916" spans="12:12" x14ac:dyDescent="0.35">
      <c r="L17916" s="213"/>
    </row>
    <row r="17917" spans="12:12" x14ac:dyDescent="0.35">
      <c r="L17917" s="213"/>
    </row>
    <row r="17918" spans="12:12" x14ac:dyDescent="0.35">
      <c r="L17918" s="213"/>
    </row>
    <row r="17919" spans="12:12" x14ac:dyDescent="0.35">
      <c r="L17919" s="213"/>
    </row>
    <row r="17920" spans="12:12" x14ac:dyDescent="0.35">
      <c r="L17920" s="213"/>
    </row>
    <row r="17921" spans="12:12" x14ac:dyDescent="0.35">
      <c r="L17921" s="213"/>
    </row>
    <row r="17922" spans="12:12" x14ac:dyDescent="0.35">
      <c r="L17922" s="213"/>
    </row>
    <row r="17923" spans="12:12" x14ac:dyDescent="0.35">
      <c r="L17923" s="213"/>
    </row>
    <row r="17924" spans="12:12" x14ac:dyDescent="0.35">
      <c r="L17924" s="213"/>
    </row>
    <row r="17925" spans="12:12" x14ac:dyDescent="0.35">
      <c r="L17925" s="213"/>
    </row>
    <row r="17926" spans="12:12" x14ac:dyDescent="0.35">
      <c r="L17926" s="213"/>
    </row>
    <row r="17927" spans="12:12" x14ac:dyDescent="0.35">
      <c r="L17927" s="213"/>
    </row>
    <row r="17928" spans="12:12" x14ac:dyDescent="0.35">
      <c r="L17928" s="213"/>
    </row>
    <row r="17929" spans="12:12" x14ac:dyDescent="0.35">
      <c r="L17929" s="213"/>
    </row>
    <row r="17930" spans="12:12" x14ac:dyDescent="0.35">
      <c r="L17930" s="213"/>
    </row>
    <row r="17931" spans="12:12" x14ac:dyDescent="0.35">
      <c r="L17931" s="213"/>
    </row>
    <row r="17932" spans="12:12" x14ac:dyDescent="0.35">
      <c r="L17932" s="213"/>
    </row>
    <row r="17933" spans="12:12" x14ac:dyDescent="0.35">
      <c r="L17933" s="213"/>
    </row>
    <row r="17934" spans="12:12" x14ac:dyDescent="0.35">
      <c r="L17934" s="213"/>
    </row>
    <row r="17935" spans="12:12" x14ac:dyDescent="0.35">
      <c r="L17935" s="213"/>
    </row>
    <row r="17936" spans="12:12" x14ac:dyDescent="0.35">
      <c r="L17936" s="213"/>
    </row>
    <row r="17937" spans="12:12" x14ac:dyDescent="0.35">
      <c r="L17937" s="213"/>
    </row>
    <row r="17938" spans="12:12" x14ac:dyDescent="0.35">
      <c r="L17938" s="213"/>
    </row>
    <row r="17939" spans="12:12" x14ac:dyDescent="0.35">
      <c r="L17939" s="213"/>
    </row>
    <row r="17940" spans="12:12" x14ac:dyDescent="0.35">
      <c r="L17940" s="213"/>
    </row>
    <row r="17941" spans="12:12" x14ac:dyDescent="0.35">
      <c r="L17941" s="213"/>
    </row>
    <row r="17942" spans="12:12" x14ac:dyDescent="0.35">
      <c r="L17942" s="213"/>
    </row>
    <row r="17943" spans="12:12" x14ac:dyDescent="0.35">
      <c r="L17943" s="213"/>
    </row>
    <row r="17944" spans="12:12" x14ac:dyDescent="0.35">
      <c r="L17944" s="213"/>
    </row>
    <row r="17945" spans="12:12" x14ac:dyDescent="0.35">
      <c r="L17945" s="213"/>
    </row>
    <row r="17946" spans="12:12" x14ac:dyDescent="0.35">
      <c r="L17946" s="213"/>
    </row>
    <row r="17947" spans="12:12" x14ac:dyDescent="0.35">
      <c r="L17947" s="213"/>
    </row>
    <row r="17948" spans="12:12" x14ac:dyDescent="0.35">
      <c r="L17948" s="213"/>
    </row>
    <row r="17949" spans="12:12" x14ac:dyDescent="0.35">
      <c r="L17949" s="213"/>
    </row>
    <row r="17950" spans="12:12" x14ac:dyDescent="0.35">
      <c r="L17950" s="213"/>
    </row>
    <row r="17951" spans="12:12" x14ac:dyDescent="0.35">
      <c r="L17951" s="213"/>
    </row>
    <row r="17952" spans="12:12" x14ac:dyDescent="0.35">
      <c r="L17952" s="213"/>
    </row>
    <row r="17953" spans="12:12" x14ac:dyDescent="0.35">
      <c r="L17953" s="213"/>
    </row>
    <row r="17954" spans="12:12" x14ac:dyDescent="0.35">
      <c r="L17954" s="213"/>
    </row>
    <row r="17955" spans="12:12" x14ac:dyDescent="0.35">
      <c r="L17955" s="213"/>
    </row>
    <row r="17956" spans="12:12" x14ac:dyDescent="0.35">
      <c r="L17956" s="213"/>
    </row>
    <row r="17957" spans="12:12" x14ac:dyDescent="0.35">
      <c r="L17957" s="213"/>
    </row>
    <row r="17958" spans="12:12" x14ac:dyDescent="0.35">
      <c r="L17958" s="213"/>
    </row>
    <row r="17959" spans="12:12" x14ac:dyDescent="0.35">
      <c r="L17959" s="213"/>
    </row>
    <row r="17960" spans="12:12" x14ac:dyDescent="0.35">
      <c r="L17960" s="213"/>
    </row>
    <row r="17961" spans="12:12" x14ac:dyDescent="0.35">
      <c r="L17961" s="213"/>
    </row>
    <row r="17962" spans="12:12" x14ac:dyDescent="0.35">
      <c r="L17962" s="213"/>
    </row>
    <row r="17963" spans="12:12" x14ac:dyDescent="0.35">
      <c r="L17963" s="213"/>
    </row>
    <row r="17964" spans="12:12" x14ac:dyDescent="0.35">
      <c r="L17964" s="213"/>
    </row>
    <row r="17965" spans="12:12" x14ac:dyDescent="0.35">
      <c r="L17965" s="213"/>
    </row>
    <row r="17966" spans="12:12" x14ac:dyDescent="0.35">
      <c r="L17966" s="213"/>
    </row>
    <row r="17967" spans="12:12" x14ac:dyDescent="0.35">
      <c r="L17967" s="213"/>
    </row>
    <row r="17968" spans="12:12" x14ac:dyDescent="0.35">
      <c r="L17968" s="213"/>
    </row>
    <row r="17969" spans="12:12" x14ac:dyDescent="0.35">
      <c r="L17969" s="213"/>
    </row>
    <row r="17970" spans="12:12" x14ac:dyDescent="0.35">
      <c r="L17970" s="213"/>
    </row>
    <row r="17971" spans="12:12" x14ac:dyDescent="0.35">
      <c r="L17971" s="213"/>
    </row>
    <row r="17972" spans="12:12" x14ac:dyDescent="0.35">
      <c r="L17972" s="213"/>
    </row>
    <row r="17973" spans="12:12" x14ac:dyDescent="0.35">
      <c r="L17973" s="213"/>
    </row>
    <row r="17974" spans="12:12" x14ac:dyDescent="0.35">
      <c r="L17974" s="213"/>
    </row>
    <row r="17975" spans="12:12" x14ac:dyDescent="0.35">
      <c r="L17975" s="213"/>
    </row>
    <row r="17976" spans="12:12" x14ac:dyDescent="0.35">
      <c r="L17976" s="213"/>
    </row>
    <row r="17977" spans="12:12" x14ac:dyDescent="0.35">
      <c r="L17977" s="213"/>
    </row>
    <row r="17978" spans="12:12" x14ac:dyDescent="0.35">
      <c r="L17978" s="213"/>
    </row>
    <row r="17979" spans="12:12" x14ac:dyDescent="0.35">
      <c r="L17979" s="213"/>
    </row>
    <row r="17980" spans="12:12" x14ac:dyDescent="0.35">
      <c r="L17980" s="213"/>
    </row>
    <row r="17981" spans="12:12" x14ac:dyDescent="0.35">
      <c r="L17981" s="213"/>
    </row>
    <row r="17982" spans="12:12" x14ac:dyDescent="0.35">
      <c r="L17982" s="213"/>
    </row>
    <row r="17983" spans="12:12" x14ac:dyDescent="0.35">
      <c r="L17983" s="213"/>
    </row>
    <row r="17984" spans="12:12" x14ac:dyDescent="0.35">
      <c r="L17984" s="213"/>
    </row>
    <row r="17985" spans="12:12" x14ac:dyDescent="0.35">
      <c r="L17985" s="213"/>
    </row>
    <row r="17986" spans="12:12" x14ac:dyDescent="0.35">
      <c r="L17986" s="213"/>
    </row>
    <row r="17987" spans="12:12" x14ac:dyDescent="0.35">
      <c r="L17987" s="213"/>
    </row>
    <row r="17988" spans="12:12" x14ac:dyDescent="0.35">
      <c r="L17988" s="213"/>
    </row>
    <row r="17989" spans="12:12" x14ac:dyDescent="0.35">
      <c r="L17989" s="213"/>
    </row>
    <row r="17990" spans="12:12" x14ac:dyDescent="0.35">
      <c r="L17990" s="213"/>
    </row>
    <row r="17991" spans="12:12" x14ac:dyDescent="0.35">
      <c r="L17991" s="213"/>
    </row>
    <row r="17992" spans="12:12" x14ac:dyDescent="0.35">
      <c r="L17992" s="213"/>
    </row>
    <row r="17993" spans="12:12" x14ac:dyDescent="0.35">
      <c r="L17993" s="213"/>
    </row>
    <row r="17994" spans="12:12" x14ac:dyDescent="0.35">
      <c r="L17994" s="213"/>
    </row>
    <row r="17995" spans="12:12" x14ac:dyDescent="0.35">
      <c r="L17995" s="213"/>
    </row>
    <row r="17996" spans="12:12" x14ac:dyDescent="0.35">
      <c r="L17996" s="213"/>
    </row>
    <row r="17997" spans="12:12" x14ac:dyDescent="0.35">
      <c r="L17997" s="213"/>
    </row>
    <row r="17998" spans="12:12" x14ac:dyDescent="0.35">
      <c r="L17998" s="213"/>
    </row>
    <row r="17999" spans="12:12" x14ac:dyDescent="0.35">
      <c r="L17999" s="213"/>
    </row>
    <row r="18000" spans="12:12" x14ac:dyDescent="0.35">
      <c r="L18000" s="213"/>
    </row>
    <row r="18001" spans="12:12" x14ac:dyDescent="0.35">
      <c r="L18001" s="213"/>
    </row>
    <row r="18002" spans="12:12" x14ac:dyDescent="0.35">
      <c r="L18002" s="213"/>
    </row>
    <row r="18003" spans="12:12" x14ac:dyDescent="0.35">
      <c r="L18003" s="213"/>
    </row>
    <row r="18004" spans="12:12" x14ac:dyDescent="0.35">
      <c r="L18004" s="213"/>
    </row>
    <row r="18005" spans="12:12" x14ac:dyDescent="0.35">
      <c r="L18005" s="213"/>
    </row>
    <row r="18006" spans="12:12" x14ac:dyDescent="0.35">
      <c r="L18006" s="213"/>
    </row>
    <row r="18007" spans="12:12" x14ac:dyDescent="0.35">
      <c r="L18007" s="213"/>
    </row>
    <row r="18008" spans="12:12" x14ac:dyDescent="0.35">
      <c r="L18008" s="213"/>
    </row>
    <row r="18009" spans="12:12" x14ac:dyDescent="0.35">
      <c r="L18009" s="213"/>
    </row>
    <row r="18010" spans="12:12" x14ac:dyDescent="0.35">
      <c r="L18010" s="213"/>
    </row>
    <row r="18011" spans="12:12" x14ac:dyDescent="0.35">
      <c r="L18011" s="213"/>
    </row>
    <row r="18012" spans="12:12" x14ac:dyDescent="0.35">
      <c r="L18012" s="213"/>
    </row>
    <row r="18013" spans="12:12" x14ac:dyDescent="0.35">
      <c r="L18013" s="213"/>
    </row>
    <row r="18014" spans="12:12" x14ac:dyDescent="0.35">
      <c r="L18014" s="213"/>
    </row>
    <row r="18015" spans="12:12" x14ac:dyDescent="0.35">
      <c r="L18015" s="213"/>
    </row>
    <row r="18016" spans="12:12" x14ac:dyDescent="0.35">
      <c r="L18016" s="213"/>
    </row>
    <row r="18017" spans="12:12" x14ac:dyDescent="0.35">
      <c r="L18017" s="213"/>
    </row>
    <row r="18018" spans="12:12" x14ac:dyDescent="0.35">
      <c r="L18018" s="213"/>
    </row>
    <row r="18019" spans="12:12" x14ac:dyDescent="0.35">
      <c r="L18019" s="213"/>
    </row>
    <row r="18020" spans="12:12" x14ac:dyDescent="0.35">
      <c r="L18020" s="213"/>
    </row>
    <row r="18021" spans="12:12" x14ac:dyDescent="0.35">
      <c r="L18021" s="213"/>
    </row>
    <row r="18022" spans="12:12" x14ac:dyDescent="0.35">
      <c r="L18022" s="213"/>
    </row>
    <row r="18023" spans="12:12" x14ac:dyDescent="0.35">
      <c r="L18023" s="213"/>
    </row>
    <row r="18024" spans="12:12" x14ac:dyDescent="0.35">
      <c r="L18024" s="213"/>
    </row>
    <row r="18025" spans="12:12" x14ac:dyDescent="0.35">
      <c r="L18025" s="213"/>
    </row>
    <row r="18026" spans="12:12" x14ac:dyDescent="0.35">
      <c r="L18026" s="213"/>
    </row>
    <row r="18027" spans="12:12" x14ac:dyDescent="0.35">
      <c r="L18027" s="213"/>
    </row>
    <row r="18028" spans="12:12" x14ac:dyDescent="0.35">
      <c r="L18028" s="213"/>
    </row>
    <row r="18029" spans="12:12" x14ac:dyDescent="0.35">
      <c r="L18029" s="213"/>
    </row>
    <row r="18030" spans="12:12" x14ac:dyDescent="0.35">
      <c r="L18030" s="213"/>
    </row>
    <row r="18031" spans="12:12" x14ac:dyDescent="0.35">
      <c r="L18031" s="213"/>
    </row>
    <row r="18032" spans="12:12" x14ac:dyDescent="0.35">
      <c r="L18032" s="213"/>
    </row>
    <row r="18033" spans="12:12" x14ac:dyDescent="0.35">
      <c r="L18033" s="213"/>
    </row>
    <row r="18034" spans="12:12" x14ac:dyDescent="0.35">
      <c r="L18034" s="213"/>
    </row>
    <row r="18035" spans="12:12" x14ac:dyDescent="0.35">
      <c r="L18035" s="213"/>
    </row>
    <row r="18036" spans="12:12" x14ac:dyDescent="0.35">
      <c r="L18036" s="213"/>
    </row>
    <row r="18037" spans="12:12" x14ac:dyDescent="0.35">
      <c r="L18037" s="213"/>
    </row>
    <row r="18038" spans="12:12" x14ac:dyDescent="0.35">
      <c r="L18038" s="213"/>
    </row>
    <row r="18039" spans="12:12" x14ac:dyDescent="0.35">
      <c r="L18039" s="213"/>
    </row>
    <row r="18040" spans="12:12" x14ac:dyDescent="0.35">
      <c r="L18040" s="213"/>
    </row>
    <row r="18041" spans="12:12" x14ac:dyDescent="0.35">
      <c r="L18041" s="213"/>
    </row>
    <row r="18042" spans="12:12" x14ac:dyDescent="0.35">
      <c r="L18042" s="213"/>
    </row>
    <row r="18043" spans="12:12" x14ac:dyDescent="0.35">
      <c r="L18043" s="213"/>
    </row>
    <row r="18044" spans="12:12" x14ac:dyDescent="0.35">
      <c r="L18044" s="213"/>
    </row>
    <row r="18045" spans="12:12" x14ac:dyDescent="0.35">
      <c r="L18045" s="213"/>
    </row>
    <row r="18046" spans="12:12" x14ac:dyDescent="0.35">
      <c r="L18046" s="213"/>
    </row>
    <row r="18047" spans="12:12" x14ac:dyDescent="0.35">
      <c r="L18047" s="213"/>
    </row>
    <row r="18048" spans="12:12" x14ac:dyDescent="0.35">
      <c r="L18048" s="213"/>
    </row>
    <row r="18049" spans="12:12" x14ac:dyDescent="0.35">
      <c r="L18049" s="213"/>
    </row>
    <row r="18050" spans="12:12" x14ac:dyDescent="0.35">
      <c r="L18050" s="213"/>
    </row>
    <row r="18051" spans="12:12" x14ac:dyDescent="0.35">
      <c r="L18051" s="213"/>
    </row>
    <row r="18052" spans="12:12" x14ac:dyDescent="0.35">
      <c r="L18052" s="213"/>
    </row>
    <row r="18053" spans="12:12" x14ac:dyDescent="0.35">
      <c r="L18053" s="213"/>
    </row>
    <row r="18054" spans="12:12" x14ac:dyDescent="0.35">
      <c r="L18054" s="213"/>
    </row>
    <row r="18055" spans="12:12" x14ac:dyDescent="0.35">
      <c r="L18055" s="213"/>
    </row>
    <row r="18056" spans="12:12" x14ac:dyDescent="0.35">
      <c r="L18056" s="213"/>
    </row>
    <row r="18057" spans="12:12" x14ac:dyDescent="0.35">
      <c r="L18057" s="213"/>
    </row>
    <row r="18058" spans="12:12" x14ac:dyDescent="0.35">
      <c r="L18058" s="213"/>
    </row>
    <row r="18059" spans="12:12" x14ac:dyDescent="0.35">
      <c r="L18059" s="213"/>
    </row>
    <row r="18060" spans="12:12" x14ac:dyDescent="0.35">
      <c r="L18060" s="213"/>
    </row>
    <row r="18061" spans="12:12" x14ac:dyDescent="0.35">
      <c r="L18061" s="213"/>
    </row>
    <row r="18062" spans="12:12" x14ac:dyDescent="0.35">
      <c r="L18062" s="213"/>
    </row>
    <row r="18063" spans="12:12" x14ac:dyDescent="0.35">
      <c r="L18063" s="213"/>
    </row>
    <row r="18064" spans="12:12" x14ac:dyDescent="0.35">
      <c r="L18064" s="213"/>
    </row>
    <row r="18065" spans="12:12" x14ac:dyDescent="0.35">
      <c r="L18065" s="213"/>
    </row>
    <row r="18066" spans="12:12" x14ac:dyDescent="0.35">
      <c r="L18066" s="213"/>
    </row>
    <row r="18067" spans="12:12" x14ac:dyDescent="0.35">
      <c r="L18067" s="213"/>
    </row>
    <row r="18068" spans="12:12" x14ac:dyDescent="0.35">
      <c r="L18068" s="213"/>
    </row>
    <row r="18069" spans="12:12" x14ac:dyDescent="0.35">
      <c r="L18069" s="213"/>
    </row>
    <row r="18070" spans="12:12" x14ac:dyDescent="0.35">
      <c r="L18070" s="213"/>
    </row>
    <row r="18071" spans="12:12" x14ac:dyDescent="0.35">
      <c r="L18071" s="213"/>
    </row>
    <row r="18072" spans="12:12" x14ac:dyDescent="0.35">
      <c r="L18072" s="213"/>
    </row>
    <row r="18073" spans="12:12" x14ac:dyDescent="0.35">
      <c r="L18073" s="213"/>
    </row>
    <row r="18074" spans="12:12" x14ac:dyDescent="0.35">
      <c r="L18074" s="213"/>
    </row>
    <row r="18075" spans="12:12" x14ac:dyDescent="0.35">
      <c r="L18075" s="213"/>
    </row>
    <row r="18076" spans="12:12" x14ac:dyDescent="0.35">
      <c r="L18076" s="213"/>
    </row>
    <row r="18077" spans="12:12" x14ac:dyDescent="0.35">
      <c r="L18077" s="213"/>
    </row>
    <row r="18078" spans="12:12" x14ac:dyDescent="0.35">
      <c r="L18078" s="213"/>
    </row>
    <row r="18079" spans="12:12" x14ac:dyDescent="0.35">
      <c r="L18079" s="213"/>
    </row>
    <row r="18080" spans="12:12" x14ac:dyDescent="0.35">
      <c r="L18080" s="213"/>
    </row>
    <row r="18081" spans="12:12" x14ac:dyDescent="0.35">
      <c r="L18081" s="213"/>
    </row>
    <row r="18082" spans="12:12" x14ac:dyDescent="0.35">
      <c r="L18082" s="213"/>
    </row>
    <row r="18083" spans="12:12" x14ac:dyDescent="0.35">
      <c r="L18083" s="213"/>
    </row>
    <row r="18084" spans="12:12" x14ac:dyDescent="0.35">
      <c r="L18084" s="213"/>
    </row>
    <row r="18085" spans="12:12" x14ac:dyDescent="0.35">
      <c r="L18085" s="213"/>
    </row>
    <row r="18086" spans="12:12" x14ac:dyDescent="0.35">
      <c r="L18086" s="213"/>
    </row>
    <row r="18087" spans="12:12" x14ac:dyDescent="0.35">
      <c r="L18087" s="213"/>
    </row>
    <row r="18088" spans="12:12" x14ac:dyDescent="0.35">
      <c r="L18088" s="213"/>
    </row>
    <row r="18089" spans="12:12" x14ac:dyDescent="0.35">
      <c r="L18089" s="213"/>
    </row>
    <row r="18090" spans="12:12" x14ac:dyDescent="0.35">
      <c r="L18090" s="213"/>
    </row>
    <row r="18091" spans="12:12" x14ac:dyDescent="0.35">
      <c r="L18091" s="213"/>
    </row>
    <row r="18092" spans="12:12" x14ac:dyDescent="0.35">
      <c r="L18092" s="213"/>
    </row>
    <row r="18093" spans="12:12" x14ac:dyDescent="0.35">
      <c r="L18093" s="213"/>
    </row>
    <row r="18094" spans="12:12" x14ac:dyDescent="0.35">
      <c r="L18094" s="213"/>
    </row>
    <row r="18095" spans="12:12" x14ac:dyDescent="0.35">
      <c r="L18095" s="213"/>
    </row>
    <row r="18096" spans="12:12" x14ac:dyDescent="0.35">
      <c r="L18096" s="213"/>
    </row>
    <row r="18097" spans="12:12" x14ac:dyDescent="0.35">
      <c r="L18097" s="213"/>
    </row>
    <row r="18098" spans="12:12" x14ac:dyDescent="0.35">
      <c r="L18098" s="213"/>
    </row>
    <row r="18099" spans="12:12" x14ac:dyDescent="0.35">
      <c r="L18099" s="213"/>
    </row>
    <row r="18100" spans="12:12" x14ac:dyDescent="0.35">
      <c r="L18100" s="213"/>
    </row>
    <row r="18101" spans="12:12" x14ac:dyDescent="0.35">
      <c r="L18101" s="213"/>
    </row>
    <row r="18102" spans="12:12" x14ac:dyDescent="0.35">
      <c r="L18102" s="213"/>
    </row>
    <row r="18103" spans="12:12" x14ac:dyDescent="0.35">
      <c r="L18103" s="213"/>
    </row>
    <row r="18104" spans="12:12" x14ac:dyDescent="0.35">
      <c r="L18104" s="213"/>
    </row>
    <row r="18105" spans="12:12" x14ac:dyDescent="0.35">
      <c r="L18105" s="213"/>
    </row>
    <row r="18106" spans="12:12" x14ac:dyDescent="0.35">
      <c r="L18106" s="213"/>
    </row>
    <row r="18107" spans="12:12" x14ac:dyDescent="0.35">
      <c r="L18107" s="213"/>
    </row>
    <row r="18108" spans="12:12" x14ac:dyDescent="0.35">
      <c r="L18108" s="213"/>
    </row>
    <row r="18109" spans="12:12" x14ac:dyDescent="0.35">
      <c r="L18109" s="213"/>
    </row>
    <row r="18110" spans="12:12" x14ac:dyDescent="0.35">
      <c r="L18110" s="213"/>
    </row>
    <row r="18111" spans="12:12" x14ac:dyDescent="0.35">
      <c r="L18111" s="213"/>
    </row>
    <row r="18112" spans="12:12" x14ac:dyDescent="0.35">
      <c r="L18112" s="213"/>
    </row>
    <row r="18113" spans="12:12" x14ac:dyDescent="0.35">
      <c r="L18113" s="213"/>
    </row>
    <row r="18114" spans="12:12" x14ac:dyDescent="0.35">
      <c r="L18114" s="213"/>
    </row>
    <row r="18115" spans="12:12" x14ac:dyDescent="0.35">
      <c r="L18115" s="213"/>
    </row>
    <row r="18116" spans="12:12" x14ac:dyDescent="0.35">
      <c r="L18116" s="213"/>
    </row>
    <row r="18117" spans="12:12" x14ac:dyDescent="0.35">
      <c r="L18117" s="213"/>
    </row>
    <row r="18118" spans="12:12" x14ac:dyDescent="0.35">
      <c r="L18118" s="213"/>
    </row>
    <row r="18119" spans="12:12" x14ac:dyDescent="0.35">
      <c r="L18119" s="213"/>
    </row>
    <row r="18120" spans="12:12" x14ac:dyDescent="0.35">
      <c r="L18120" s="213"/>
    </row>
    <row r="18121" spans="12:12" x14ac:dyDescent="0.35">
      <c r="L18121" s="213"/>
    </row>
    <row r="18122" spans="12:12" x14ac:dyDescent="0.35">
      <c r="L18122" s="213"/>
    </row>
    <row r="18123" spans="12:12" x14ac:dyDescent="0.35">
      <c r="L18123" s="213"/>
    </row>
    <row r="18124" spans="12:12" x14ac:dyDescent="0.35">
      <c r="L18124" s="213"/>
    </row>
    <row r="18125" spans="12:12" x14ac:dyDescent="0.35">
      <c r="L18125" s="213"/>
    </row>
    <row r="18126" spans="12:12" x14ac:dyDescent="0.35">
      <c r="L18126" s="213"/>
    </row>
    <row r="18127" spans="12:12" x14ac:dyDescent="0.35">
      <c r="L18127" s="213"/>
    </row>
    <row r="18128" spans="12:12" x14ac:dyDescent="0.35">
      <c r="L18128" s="213"/>
    </row>
    <row r="18129" spans="12:12" x14ac:dyDescent="0.35">
      <c r="L18129" s="213"/>
    </row>
    <row r="18130" spans="12:12" x14ac:dyDescent="0.35">
      <c r="L18130" s="213"/>
    </row>
    <row r="18131" spans="12:12" x14ac:dyDescent="0.35">
      <c r="L18131" s="213"/>
    </row>
    <row r="18132" spans="12:12" x14ac:dyDescent="0.35">
      <c r="L18132" s="213"/>
    </row>
    <row r="18133" spans="12:12" x14ac:dyDescent="0.35">
      <c r="L18133" s="213"/>
    </row>
    <row r="18134" spans="12:12" x14ac:dyDescent="0.35">
      <c r="L18134" s="213"/>
    </row>
    <row r="18135" spans="12:12" x14ac:dyDescent="0.35">
      <c r="L18135" s="213"/>
    </row>
    <row r="18136" spans="12:12" x14ac:dyDescent="0.35">
      <c r="L18136" s="213"/>
    </row>
    <row r="18137" spans="12:12" x14ac:dyDescent="0.35">
      <c r="L18137" s="213"/>
    </row>
    <row r="18138" spans="12:12" x14ac:dyDescent="0.35">
      <c r="L18138" s="213"/>
    </row>
    <row r="18139" spans="12:12" x14ac:dyDescent="0.35">
      <c r="L18139" s="213"/>
    </row>
    <row r="18140" spans="12:12" x14ac:dyDescent="0.35">
      <c r="L18140" s="213"/>
    </row>
    <row r="18141" spans="12:12" x14ac:dyDescent="0.35">
      <c r="L18141" s="213"/>
    </row>
    <row r="18142" spans="12:12" x14ac:dyDescent="0.35">
      <c r="L18142" s="213"/>
    </row>
    <row r="18143" spans="12:12" x14ac:dyDescent="0.35">
      <c r="L18143" s="213"/>
    </row>
    <row r="18144" spans="12:12" x14ac:dyDescent="0.35">
      <c r="L18144" s="213"/>
    </row>
    <row r="18145" spans="12:12" x14ac:dyDescent="0.35">
      <c r="L18145" s="213"/>
    </row>
    <row r="18146" spans="12:12" x14ac:dyDescent="0.35">
      <c r="L18146" s="213"/>
    </row>
    <row r="18147" spans="12:12" x14ac:dyDescent="0.35">
      <c r="L18147" s="213"/>
    </row>
    <row r="18148" spans="12:12" x14ac:dyDescent="0.35">
      <c r="L18148" s="213"/>
    </row>
    <row r="18149" spans="12:12" x14ac:dyDescent="0.35">
      <c r="L18149" s="213"/>
    </row>
    <row r="18150" spans="12:12" x14ac:dyDescent="0.35">
      <c r="L18150" s="213"/>
    </row>
    <row r="18151" spans="12:12" x14ac:dyDescent="0.35">
      <c r="L18151" s="213"/>
    </row>
    <row r="18152" spans="12:12" x14ac:dyDescent="0.35">
      <c r="L18152" s="213"/>
    </row>
    <row r="18153" spans="12:12" x14ac:dyDescent="0.35">
      <c r="L18153" s="213"/>
    </row>
    <row r="18154" spans="12:12" x14ac:dyDescent="0.35">
      <c r="L18154" s="213"/>
    </row>
    <row r="18155" spans="12:12" x14ac:dyDescent="0.35">
      <c r="L18155" s="213"/>
    </row>
    <row r="18156" spans="12:12" x14ac:dyDescent="0.35">
      <c r="L18156" s="213"/>
    </row>
    <row r="18157" spans="12:12" x14ac:dyDescent="0.35">
      <c r="L18157" s="213"/>
    </row>
    <row r="18158" spans="12:12" x14ac:dyDescent="0.35">
      <c r="L18158" s="213"/>
    </row>
    <row r="18159" spans="12:12" x14ac:dyDescent="0.35">
      <c r="L18159" s="213"/>
    </row>
    <row r="18160" spans="12:12" x14ac:dyDescent="0.35">
      <c r="L18160" s="213"/>
    </row>
    <row r="18161" spans="12:12" x14ac:dyDescent="0.35">
      <c r="L18161" s="213"/>
    </row>
    <row r="18162" spans="12:12" x14ac:dyDescent="0.35">
      <c r="L18162" s="213"/>
    </row>
    <row r="18163" spans="12:12" x14ac:dyDescent="0.35">
      <c r="L18163" s="213"/>
    </row>
    <row r="18164" spans="12:12" x14ac:dyDescent="0.35">
      <c r="L18164" s="213"/>
    </row>
    <row r="18165" spans="12:12" x14ac:dyDescent="0.35">
      <c r="L18165" s="213"/>
    </row>
    <row r="18166" spans="12:12" x14ac:dyDescent="0.35">
      <c r="L18166" s="213"/>
    </row>
    <row r="18167" spans="12:12" x14ac:dyDescent="0.35">
      <c r="L18167" s="213"/>
    </row>
    <row r="18168" spans="12:12" x14ac:dyDescent="0.35">
      <c r="L18168" s="213"/>
    </row>
    <row r="18169" spans="12:12" x14ac:dyDescent="0.35">
      <c r="L18169" s="213"/>
    </row>
    <row r="18170" spans="12:12" x14ac:dyDescent="0.35">
      <c r="L18170" s="213"/>
    </row>
    <row r="18171" spans="12:12" x14ac:dyDescent="0.35">
      <c r="L18171" s="213"/>
    </row>
    <row r="18172" spans="12:12" x14ac:dyDescent="0.35">
      <c r="L18172" s="213"/>
    </row>
    <row r="18173" spans="12:12" x14ac:dyDescent="0.35">
      <c r="L18173" s="213"/>
    </row>
    <row r="18174" spans="12:12" x14ac:dyDescent="0.35">
      <c r="L18174" s="213"/>
    </row>
    <row r="18175" spans="12:12" x14ac:dyDescent="0.35">
      <c r="L18175" s="213"/>
    </row>
    <row r="18176" spans="12:12" x14ac:dyDescent="0.35">
      <c r="L18176" s="213"/>
    </row>
    <row r="18177" spans="12:12" x14ac:dyDescent="0.35">
      <c r="L18177" s="213"/>
    </row>
    <row r="18178" spans="12:12" x14ac:dyDescent="0.35">
      <c r="L18178" s="213"/>
    </row>
    <row r="18179" spans="12:12" x14ac:dyDescent="0.35">
      <c r="L18179" s="213"/>
    </row>
    <row r="18180" spans="12:12" x14ac:dyDescent="0.35">
      <c r="L18180" s="213"/>
    </row>
    <row r="18181" spans="12:12" x14ac:dyDescent="0.35">
      <c r="L18181" s="213"/>
    </row>
    <row r="18182" spans="12:12" x14ac:dyDescent="0.35">
      <c r="L18182" s="213"/>
    </row>
    <row r="18183" spans="12:12" x14ac:dyDescent="0.35">
      <c r="L18183" s="213"/>
    </row>
    <row r="18184" spans="12:12" x14ac:dyDescent="0.35">
      <c r="L18184" s="213"/>
    </row>
    <row r="18185" spans="12:12" x14ac:dyDescent="0.35">
      <c r="L18185" s="213"/>
    </row>
    <row r="18186" spans="12:12" x14ac:dyDescent="0.35">
      <c r="L18186" s="213"/>
    </row>
    <row r="18187" spans="12:12" x14ac:dyDescent="0.35">
      <c r="L18187" s="213"/>
    </row>
    <row r="18188" spans="12:12" x14ac:dyDescent="0.35">
      <c r="L18188" s="213"/>
    </row>
    <row r="18189" spans="12:12" x14ac:dyDescent="0.35">
      <c r="L18189" s="213"/>
    </row>
    <row r="18190" spans="12:12" x14ac:dyDescent="0.35">
      <c r="L18190" s="213"/>
    </row>
    <row r="18191" spans="12:12" x14ac:dyDescent="0.35">
      <c r="L18191" s="213"/>
    </row>
    <row r="18192" spans="12:12" x14ac:dyDescent="0.35">
      <c r="L18192" s="213"/>
    </row>
    <row r="18193" spans="12:12" x14ac:dyDescent="0.35">
      <c r="L18193" s="213"/>
    </row>
    <row r="18194" spans="12:12" x14ac:dyDescent="0.35">
      <c r="L18194" s="213"/>
    </row>
    <row r="18195" spans="12:12" x14ac:dyDescent="0.35">
      <c r="L18195" s="213"/>
    </row>
    <row r="18196" spans="12:12" x14ac:dyDescent="0.35">
      <c r="L18196" s="213"/>
    </row>
    <row r="18197" spans="12:12" x14ac:dyDescent="0.35">
      <c r="L18197" s="213"/>
    </row>
    <row r="18198" spans="12:12" x14ac:dyDescent="0.35">
      <c r="L18198" s="213"/>
    </row>
    <row r="18199" spans="12:12" x14ac:dyDescent="0.35">
      <c r="L18199" s="213"/>
    </row>
    <row r="18200" spans="12:12" x14ac:dyDescent="0.35">
      <c r="L18200" s="213"/>
    </row>
    <row r="18201" spans="12:12" x14ac:dyDescent="0.35">
      <c r="L18201" s="213"/>
    </row>
    <row r="18202" spans="12:12" x14ac:dyDescent="0.35">
      <c r="L18202" s="213"/>
    </row>
    <row r="18203" spans="12:12" x14ac:dyDescent="0.35">
      <c r="L18203" s="213"/>
    </row>
    <row r="18204" spans="12:12" x14ac:dyDescent="0.35">
      <c r="L18204" s="213"/>
    </row>
    <row r="18205" spans="12:12" x14ac:dyDescent="0.35">
      <c r="L18205" s="213"/>
    </row>
    <row r="18206" spans="12:12" x14ac:dyDescent="0.35">
      <c r="L18206" s="213"/>
    </row>
    <row r="18207" spans="12:12" x14ac:dyDescent="0.35">
      <c r="L18207" s="213"/>
    </row>
    <row r="18208" spans="12:12" x14ac:dyDescent="0.35">
      <c r="L18208" s="213"/>
    </row>
    <row r="18209" spans="12:12" x14ac:dyDescent="0.35">
      <c r="L18209" s="213"/>
    </row>
    <row r="18210" spans="12:12" x14ac:dyDescent="0.35">
      <c r="L18210" s="213"/>
    </row>
    <row r="18211" spans="12:12" x14ac:dyDescent="0.35">
      <c r="L18211" s="213"/>
    </row>
    <row r="18212" spans="12:12" x14ac:dyDescent="0.35">
      <c r="L18212" s="213"/>
    </row>
    <row r="18213" spans="12:12" x14ac:dyDescent="0.35">
      <c r="L18213" s="213"/>
    </row>
    <row r="18214" spans="12:12" x14ac:dyDescent="0.35">
      <c r="L18214" s="213"/>
    </row>
    <row r="18215" spans="12:12" x14ac:dyDescent="0.35">
      <c r="L18215" s="213"/>
    </row>
    <row r="18216" spans="12:12" x14ac:dyDescent="0.35">
      <c r="L18216" s="213"/>
    </row>
    <row r="18217" spans="12:12" x14ac:dyDescent="0.35">
      <c r="L18217" s="213"/>
    </row>
    <row r="18218" spans="12:12" x14ac:dyDescent="0.35">
      <c r="L18218" s="213"/>
    </row>
    <row r="18219" spans="12:12" x14ac:dyDescent="0.35">
      <c r="L18219" s="213"/>
    </row>
    <row r="18220" spans="12:12" x14ac:dyDescent="0.35">
      <c r="L18220" s="213"/>
    </row>
    <row r="18221" spans="12:12" x14ac:dyDescent="0.35">
      <c r="L18221" s="213"/>
    </row>
    <row r="18222" spans="12:12" x14ac:dyDescent="0.35">
      <c r="L18222" s="213"/>
    </row>
    <row r="18223" spans="12:12" x14ac:dyDescent="0.35">
      <c r="L18223" s="213"/>
    </row>
    <row r="18224" spans="12:12" x14ac:dyDescent="0.35">
      <c r="L18224" s="213"/>
    </row>
    <row r="18225" spans="12:12" x14ac:dyDescent="0.35">
      <c r="L18225" s="213"/>
    </row>
    <row r="18226" spans="12:12" x14ac:dyDescent="0.35">
      <c r="L18226" s="213"/>
    </row>
    <row r="18227" spans="12:12" x14ac:dyDescent="0.35">
      <c r="L18227" s="213"/>
    </row>
    <row r="18228" spans="12:12" x14ac:dyDescent="0.35">
      <c r="L18228" s="213"/>
    </row>
    <row r="18229" spans="12:12" x14ac:dyDescent="0.35">
      <c r="L18229" s="213"/>
    </row>
    <row r="18230" spans="12:12" x14ac:dyDescent="0.35">
      <c r="L18230" s="213"/>
    </row>
    <row r="18231" spans="12:12" x14ac:dyDescent="0.35">
      <c r="L18231" s="213"/>
    </row>
    <row r="18232" spans="12:12" x14ac:dyDescent="0.35">
      <c r="L18232" s="213"/>
    </row>
    <row r="18233" spans="12:12" x14ac:dyDescent="0.35">
      <c r="L18233" s="213"/>
    </row>
    <row r="18234" spans="12:12" x14ac:dyDescent="0.35">
      <c r="L18234" s="213"/>
    </row>
    <row r="18235" spans="12:12" x14ac:dyDescent="0.35">
      <c r="L18235" s="213"/>
    </row>
    <row r="18236" spans="12:12" x14ac:dyDescent="0.35">
      <c r="L18236" s="213"/>
    </row>
    <row r="18237" spans="12:12" x14ac:dyDescent="0.35">
      <c r="L18237" s="213"/>
    </row>
    <row r="18238" spans="12:12" x14ac:dyDescent="0.35">
      <c r="L18238" s="213"/>
    </row>
    <row r="18239" spans="12:12" x14ac:dyDescent="0.35">
      <c r="L18239" s="213"/>
    </row>
    <row r="18240" spans="12:12" x14ac:dyDescent="0.35">
      <c r="L18240" s="213"/>
    </row>
    <row r="18241" spans="12:12" x14ac:dyDescent="0.35">
      <c r="L18241" s="213"/>
    </row>
    <row r="18242" spans="12:12" x14ac:dyDescent="0.35">
      <c r="L18242" s="213"/>
    </row>
    <row r="18243" spans="12:12" x14ac:dyDescent="0.35">
      <c r="L18243" s="213"/>
    </row>
    <row r="18244" spans="12:12" x14ac:dyDescent="0.35">
      <c r="L18244" s="213"/>
    </row>
    <row r="18245" spans="12:12" x14ac:dyDescent="0.35">
      <c r="L18245" s="213"/>
    </row>
    <row r="18246" spans="12:12" x14ac:dyDescent="0.35">
      <c r="L18246" s="213"/>
    </row>
    <row r="18247" spans="12:12" x14ac:dyDescent="0.35">
      <c r="L18247" s="213"/>
    </row>
    <row r="18248" spans="12:12" x14ac:dyDescent="0.35">
      <c r="L18248" s="213"/>
    </row>
    <row r="18249" spans="12:12" x14ac:dyDescent="0.35">
      <c r="L18249" s="213"/>
    </row>
    <row r="18250" spans="12:12" x14ac:dyDescent="0.35">
      <c r="L18250" s="213"/>
    </row>
    <row r="18251" spans="12:12" x14ac:dyDescent="0.35">
      <c r="L18251" s="213"/>
    </row>
    <row r="18252" spans="12:12" x14ac:dyDescent="0.35">
      <c r="L18252" s="213"/>
    </row>
    <row r="18253" spans="12:12" x14ac:dyDescent="0.35">
      <c r="L18253" s="213"/>
    </row>
    <row r="18254" spans="12:12" x14ac:dyDescent="0.35">
      <c r="L18254" s="213"/>
    </row>
    <row r="18255" spans="12:12" x14ac:dyDescent="0.35">
      <c r="L18255" s="213"/>
    </row>
    <row r="18256" spans="12:12" x14ac:dyDescent="0.35">
      <c r="L18256" s="213"/>
    </row>
    <row r="18257" spans="12:12" x14ac:dyDescent="0.35">
      <c r="L18257" s="213"/>
    </row>
    <row r="18258" spans="12:12" x14ac:dyDescent="0.35">
      <c r="L18258" s="213"/>
    </row>
    <row r="18259" spans="12:12" x14ac:dyDescent="0.35">
      <c r="L18259" s="213"/>
    </row>
    <row r="18260" spans="12:12" x14ac:dyDescent="0.35">
      <c r="L18260" s="213"/>
    </row>
    <row r="18261" spans="12:12" x14ac:dyDescent="0.35">
      <c r="L18261" s="213"/>
    </row>
    <row r="18262" spans="12:12" x14ac:dyDescent="0.35">
      <c r="L18262" s="213"/>
    </row>
    <row r="18263" spans="12:12" x14ac:dyDescent="0.35">
      <c r="L18263" s="213"/>
    </row>
    <row r="18264" spans="12:12" x14ac:dyDescent="0.35">
      <c r="L18264" s="213"/>
    </row>
    <row r="18265" spans="12:12" x14ac:dyDescent="0.35">
      <c r="L18265" s="213"/>
    </row>
    <row r="18266" spans="12:12" x14ac:dyDescent="0.35">
      <c r="L18266" s="213"/>
    </row>
    <row r="18267" spans="12:12" x14ac:dyDescent="0.35">
      <c r="L18267" s="213"/>
    </row>
    <row r="18268" spans="12:12" x14ac:dyDescent="0.35">
      <c r="L18268" s="213"/>
    </row>
    <row r="18269" spans="12:12" x14ac:dyDescent="0.35">
      <c r="L18269" s="213"/>
    </row>
    <row r="18270" spans="12:12" x14ac:dyDescent="0.35">
      <c r="L18270" s="213"/>
    </row>
    <row r="18271" spans="12:12" x14ac:dyDescent="0.35">
      <c r="L18271" s="213"/>
    </row>
    <row r="18272" spans="12:12" x14ac:dyDescent="0.35">
      <c r="L18272" s="213"/>
    </row>
    <row r="18273" spans="12:12" x14ac:dyDescent="0.35">
      <c r="L18273" s="213"/>
    </row>
    <row r="18274" spans="12:12" x14ac:dyDescent="0.35">
      <c r="L18274" s="213"/>
    </row>
    <row r="18275" spans="12:12" x14ac:dyDescent="0.35">
      <c r="L18275" s="213"/>
    </row>
    <row r="18276" spans="12:12" x14ac:dyDescent="0.35">
      <c r="L18276" s="213"/>
    </row>
    <row r="18277" spans="12:12" x14ac:dyDescent="0.35">
      <c r="L18277" s="213"/>
    </row>
    <row r="18278" spans="12:12" x14ac:dyDescent="0.35">
      <c r="L18278" s="213"/>
    </row>
    <row r="18279" spans="12:12" x14ac:dyDescent="0.35">
      <c r="L18279" s="213"/>
    </row>
    <row r="18280" spans="12:12" x14ac:dyDescent="0.35">
      <c r="L18280" s="213"/>
    </row>
    <row r="18281" spans="12:12" x14ac:dyDescent="0.35">
      <c r="L18281" s="213"/>
    </row>
    <row r="18282" spans="12:12" x14ac:dyDescent="0.35">
      <c r="L18282" s="213"/>
    </row>
    <row r="18283" spans="12:12" x14ac:dyDescent="0.35">
      <c r="L18283" s="213"/>
    </row>
    <row r="18284" spans="12:12" x14ac:dyDescent="0.35">
      <c r="L18284" s="213"/>
    </row>
    <row r="18285" spans="12:12" x14ac:dyDescent="0.35">
      <c r="L18285" s="213"/>
    </row>
    <row r="18286" spans="12:12" x14ac:dyDescent="0.35">
      <c r="L18286" s="213"/>
    </row>
    <row r="18287" spans="12:12" x14ac:dyDescent="0.35">
      <c r="L18287" s="213"/>
    </row>
    <row r="18288" spans="12:12" x14ac:dyDescent="0.35">
      <c r="L18288" s="213"/>
    </row>
    <row r="18289" spans="12:12" x14ac:dyDescent="0.35">
      <c r="L18289" s="213"/>
    </row>
    <row r="18290" spans="12:12" x14ac:dyDescent="0.35">
      <c r="L18290" s="213"/>
    </row>
    <row r="18291" spans="12:12" x14ac:dyDescent="0.35">
      <c r="L18291" s="213"/>
    </row>
    <row r="18292" spans="12:12" x14ac:dyDescent="0.35">
      <c r="L18292" s="213"/>
    </row>
    <row r="18293" spans="12:12" x14ac:dyDescent="0.35">
      <c r="L18293" s="213"/>
    </row>
    <row r="18294" spans="12:12" x14ac:dyDescent="0.35">
      <c r="L18294" s="213"/>
    </row>
    <row r="18295" spans="12:12" x14ac:dyDescent="0.35">
      <c r="L18295" s="213"/>
    </row>
    <row r="18296" spans="12:12" x14ac:dyDescent="0.35">
      <c r="L18296" s="213"/>
    </row>
    <row r="18297" spans="12:12" x14ac:dyDescent="0.35">
      <c r="L18297" s="213"/>
    </row>
    <row r="18298" spans="12:12" x14ac:dyDescent="0.35">
      <c r="L18298" s="213"/>
    </row>
    <row r="18299" spans="12:12" x14ac:dyDescent="0.35">
      <c r="L18299" s="213"/>
    </row>
    <row r="18300" spans="12:12" x14ac:dyDescent="0.35">
      <c r="L18300" s="213"/>
    </row>
    <row r="18301" spans="12:12" x14ac:dyDescent="0.35">
      <c r="L18301" s="213"/>
    </row>
    <row r="18302" spans="12:12" x14ac:dyDescent="0.35">
      <c r="L18302" s="213"/>
    </row>
    <row r="18303" spans="12:12" x14ac:dyDescent="0.35">
      <c r="L18303" s="213"/>
    </row>
    <row r="18304" spans="12:12" x14ac:dyDescent="0.35">
      <c r="L18304" s="213"/>
    </row>
    <row r="18305" spans="12:12" x14ac:dyDescent="0.35">
      <c r="L18305" s="213"/>
    </row>
    <row r="18306" spans="12:12" x14ac:dyDescent="0.35">
      <c r="L18306" s="213"/>
    </row>
    <row r="18307" spans="12:12" x14ac:dyDescent="0.35">
      <c r="L18307" s="213"/>
    </row>
    <row r="18308" spans="12:12" x14ac:dyDescent="0.35">
      <c r="L18308" s="213"/>
    </row>
    <row r="18309" spans="12:12" x14ac:dyDescent="0.35">
      <c r="L18309" s="213"/>
    </row>
    <row r="18310" spans="12:12" x14ac:dyDescent="0.35">
      <c r="L18310" s="213"/>
    </row>
    <row r="18311" spans="12:12" x14ac:dyDescent="0.35">
      <c r="L18311" s="213"/>
    </row>
    <row r="18312" spans="12:12" x14ac:dyDescent="0.35">
      <c r="L18312" s="213"/>
    </row>
    <row r="18313" spans="12:12" x14ac:dyDescent="0.35">
      <c r="L18313" s="213"/>
    </row>
    <row r="18314" spans="12:12" x14ac:dyDescent="0.35">
      <c r="L18314" s="213"/>
    </row>
    <row r="18315" spans="12:12" x14ac:dyDescent="0.35">
      <c r="L18315" s="213"/>
    </row>
    <row r="18316" spans="12:12" x14ac:dyDescent="0.35">
      <c r="L18316" s="213"/>
    </row>
    <row r="18317" spans="12:12" x14ac:dyDescent="0.35">
      <c r="L18317" s="213"/>
    </row>
    <row r="18318" spans="12:12" x14ac:dyDescent="0.35">
      <c r="L18318" s="213"/>
    </row>
    <row r="18319" spans="12:12" x14ac:dyDescent="0.35">
      <c r="L18319" s="213"/>
    </row>
    <row r="18320" spans="12:12" x14ac:dyDescent="0.35">
      <c r="L18320" s="213"/>
    </row>
    <row r="18321" spans="12:12" x14ac:dyDescent="0.35">
      <c r="L18321" s="213"/>
    </row>
    <row r="18322" spans="12:12" x14ac:dyDescent="0.35">
      <c r="L18322" s="213"/>
    </row>
    <row r="18323" spans="12:12" x14ac:dyDescent="0.35">
      <c r="L18323" s="213"/>
    </row>
    <row r="18324" spans="12:12" x14ac:dyDescent="0.35">
      <c r="L18324" s="213"/>
    </row>
    <row r="18325" spans="12:12" x14ac:dyDescent="0.35">
      <c r="L18325" s="213"/>
    </row>
    <row r="18326" spans="12:12" x14ac:dyDescent="0.35">
      <c r="L18326" s="213"/>
    </row>
    <row r="18327" spans="12:12" x14ac:dyDescent="0.35">
      <c r="L18327" s="213"/>
    </row>
    <row r="18328" spans="12:12" x14ac:dyDescent="0.35">
      <c r="L18328" s="213"/>
    </row>
    <row r="18329" spans="12:12" x14ac:dyDescent="0.35">
      <c r="L18329" s="213"/>
    </row>
    <row r="18330" spans="12:12" x14ac:dyDescent="0.35">
      <c r="L18330" s="213"/>
    </row>
    <row r="18331" spans="12:12" x14ac:dyDescent="0.35">
      <c r="L18331" s="213"/>
    </row>
    <row r="18332" spans="12:12" x14ac:dyDescent="0.35">
      <c r="L18332" s="213"/>
    </row>
    <row r="18333" spans="12:12" x14ac:dyDescent="0.35">
      <c r="L18333" s="213"/>
    </row>
    <row r="18334" spans="12:12" x14ac:dyDescent="0.35">
      <c r="L18334" s="213"/>
    </row>
    <row r="18335" spans="12:12" x14ac:dyDescent="0.35">
      <c r="L18335" s="213"/>
    </row>
    <row r="18336" spans="12:12" x14ac:dyDescent="0.35">
      <c r="L18336" s="213"/>
    </row>
    <row r="18337" spans="12:12" x14ac:dyDescent="0.35">
      <c r="L18337" s="213"/>
    </row>
    <row r="18338" spans="12:12" x14ac:dyDescent="0.35">
      <c r="L18338" s="213"/>
    </row>
    <row r="18339" spans="12:12" x14ac:dyDescent="0.35">
      <c r="L18339" s="213"/>
    </row>
    <row r="18340" spans="12:12" x14ac:dyDescent="0.35">
      <c r="L18340" s="213"/>
    </row>
    <row r="18341" spans="12:12" x14ac:dyDescent="0.35">
      <c r="L18341" s="213"/>
    </row>
    <row r="18342" spans="12:12" x14ac:dyDescent="0.35">
      <c r="L18342" s="213"/>
    </row>
    <row r="18343" spans="12:12" x14ac:dyDescent="0.35">
      <c r="L18343" s="213"/>
    </row>
    <row r="18344" spans="12:12" x14ac:dyDescent="0.35">
      <c r="L18344" s="213"/>
    </row>
    <row r="18345" spans="12:12" x14ac:dyDescent="0.35">
      <c r="L18345" s="213"/>
    </row>
    <row r="18346" spans="12:12" x14ac:dyDescent="0.35">
      <c r="L18346" s="213"/>
    </row>
    <row r="18347" spans="12:12" x14ac:dyDescent="0.35">
      <c r="L18347" s="213"/>
    </row>
    <row r="18348" spans="12:12" x14ac:dyDescent="0.35">
      <c r="L18348" s="213"/>
    </row>
    <row r="18349" spans="12:12" x14ac:dyDescent="0.35">
      <c r="L18349" s="213"/>
    </row>
    <row r="18350" spans="12:12" x14ac:dyDescent="0.35">
      <c r="L18350" s="213"/>
    </row>
    <row r="18351" spans="12:12" x14ac:dyDescent="0.35">
      <c r="L18351" s="213"/>
    </row>
    <row r="18352" spans="12:12" x14ac:dyDescent="0.35">
      <c r="L18352" s="213"/>
    </row>
    <row r="18353" spans="12:12" x14ac:dyDescent="0.35">
      <c r="L18353" s="213"/>
    </row>
    <row r="18354" spans="12:12" x14ac:dyDescent="0.35">
      <c r="L18354" s="213"/>
    </row>
    <row r="18355" spans="12:12" x14ac:dyDescent="0.35">
      <c r="L18355" s="213"/>
    </row>
    <row r="18356" spans="12:12" x14ac:dyDescent="0.35">
      <c r="L18356" s="213"/>
    </row>
    <row r="18357" spans="12:12" x14ac:dyDescent="0.35">
      <c r="L18357" s="213"/>
    </row>
    <row r="18358" spans="12:12" x14ac:dyDescent="0.35">
      <c r="L18358" s="213"/>
    </row>
    <row r="18359" spans="12:12" x14ac:dyDescent="0.35">
      <c r="L18359" s="213"/>
    </row>
    <row r="18360" spans="12:12" x14ac:dyDescent="0.35">
      <c r="L18360" s="213"/>
    </row>
    <row r="18361" spans="12:12" x14ac:dyDescent="0.35">
      <c r="L18361" s="213"/>
    </row>
    <row r="18362" spans="12:12" x14ac:dyDescent="0.35">
      <c r="L18362" s="213"/>
    </row>
    <row r="18363" spans="12:12" x14ac:dyDescent="0.35">
      <c r="L18363" s="213"/>
    </row>
    <row r="18364" spans="12:12" x14ac:dyDescent="0.35">
      <c r="L18364" s="213"/>
    </row>
    <row r="18365" spans="12:12" x14ac:dyDescent="0.35">
      <c r="L18365" s="213"/>
    </row>
    <row r="18366" spans="12:12" x14ac:dyDescent="0.35">
      <c r="L18366" s="213"/>
    </row>
    <row r="18367" spans="12:12" x14ac:dyDescent="0.35">
      <c r="L18367" s="213"/>
    </row>
    <row r="18368" spans="12:12" x14ac:dyDescent="0.35">
      <c r="L18368" s="213"/>
    </row>
    <row r="18369" spans="12:12" x14ac:dyDescent="0.35">
      <c r="L18369" s="213"/>
    </row>
    <row r="18370" spans="12:12" x14ac:dyDescent="0.35">
      <c r="L18370" s="213"/>
    </row>
    <row r="18371" spans="12:12" x14ac:dyDescent="0.35">
      <c r="L18371" s="213"/>
    </row>
    <row r="18372" spans="12:12" x14ac:dyDescent="0.35">
      <c r="L18372" s="213"/>
    </row>
    <row r="18373" spans="12:12" x14ac:dyDescent="0.35">
      <c r="L18373" s="213"/>
    </row>
    <row r="18374" spans="12:12" x14ac:dyDescent="0.35">
      <c r="L18374" s="213"/>
    </row>
    <row r="18375" spans="12:12" x14ac:dyDescent="0.35">
      <c r="L18375" s="213"/>
    </row>
    <row r="18376" spans="12:12" x14ac:dyDescent="0.35">
      <c r="L18376" s="213"/>
    </row>
    <row r="18377" spans="12:12" x14ac:dyDescent="0.35">
      <c r="L18377" s="213"/>
    </row>
    <row r="18378" spans="12:12" x14ac:dyDescent="0.35">
      <c r="L18378" s="213"/>
    </row>
    <row r="18379" spans="12:12" x14ac:dyDescent="0.35">
      <c r="L18379" s="213"/>
    </row>
    <row r="18380" spans="12:12" x14ac:dyDescent="0.35">
      <c r="L18380" s="213"/>
    </row>
    <row r="18381" spans="12:12" x14ac:dyDescent="0.35">
      <c r="L18381" s="213"/>
    </row>
    <row r="18382" spans="12:12" x14ac:dyDescent="0.35">
      <c r="L18382" s="213"/>
    </row>
    <row r="18383" spans="12:12" x14ac:dyDescent="0.35">
      <c r="L18383" s="213"/>
    </row>
    <row r="18384" spans="12:12" x14ac:dyDescent="0.35">
      <c r="L18384" s="213"/>
    </row>
    <row r="18385" spans="12:12" x14ac:dyDescent="0.35">
      <c r="L18385" s="213"/>
    </row>
    <row r="18386" spans="12:12" x14ac:dyDescent="0.35">
      <c r="L18386" s="213"/>
    </row>
    <row r="18387" spans="12:12" x14ac:dyDescent="0.35">
      <c r="L18387" s="213"/>
    </row>
    <row r="18388" spans="12:12" x14ac:dyDescent="0.35">
      <c r="L18388" s="213"/>
    </row>
    <row r="18389" spans="12:12" x14ac:dyDescent="0.35">
      <c r="L18389" s="213"/>
    </row>
    <row r="18390" spans="12:12" x14ac:dyDescent="0.35">
      <c r="L18390" s="213"/>
    </row>
    <row r="18391" spans="12:12" x14ac:dyDescent="0.35">
      <c r="L18391" s="213"/>
    </row>
    <row r="18392" spans="12:12" x14ac:dyDescent="0.35">
      <c r="L18392" s="213"/>
    </row>
    <row r="18393" spans="12:12" x14ac:dyDescent="0.35">
      <c r="L18393" s="213"/>
    </row>
    <row r="18394" spans="12:12" x14ac:dyDescent="0.35">
      <c r="L18394" s="213"/>
    </row>
    <row r="18395" spans="12:12" x14ac:dyDescent="0.35">
      <c r="L18395" s="213"/>
    </row>
    <row r="18396" spans="12:12" x14ac:dyDescent="0.35">
      <c r="L18396" s="213"/>
    </row>
    <row r="18397" spans="12:12" x14ac:dyDescent="0.35">
      <c r="L18397" s="213"/>
    </row>
    <row r="18398" spans="12:12" x14ac:dyDescent="0.35">
      <c r="L18398" s="213"/>
    </row>
    <row r="18399" spans="12:12" x14ac:dyDescent="0.35">
      <c r="L18399" s="213"/>
    </row>
    <row r="18400" spans="12:12" x14ac:dyDescent="0.35">
      <c r="L18400" s="213"/>
    </row>
    <row r="18401" spans="12:12" x14ac:dyDescent="0.35">
      <c r="L18401" s="213"/>
    </row>
    <row r="18402" spans="12:12" x14ac:dyDescent="0.35">
      <c r="L18402" s="213"/>
    </row>
    <row r="18403" spans="12:12" x14ac:dyDescent="0.35">
      <c r="L18403" s="213"/>
    </row>
    <row r="18404" spans="12:12" x14ac:dyDescent="0.35">
      <c r="L18404" s="213"/>
    </row>
    <row r="18405" spans="12:12" x14ac:dyDescent="0.35">
      <c r="L18405" s="213"/>
    </row>
    <row r="18406" spans="12:12" x14ac:dyDescent="0.35">
      <c r="L18406" s="213"/>
    </row>
    <row r="18407" spans="12:12" x14ac:dyDescent="0.35">
      <c r="L18407" s="213"/>
    </row>
    <row r="18408" spans="12:12" x14ac:dyDescent="0.35">
      <c r="L18408" s="213"/>
    </row>
    <row r="18409" spans="12:12" x14ac:dyDescent="0.35">
      <c r="L18409" s="213"/>
    </row>
    <row r="18410" spans="12:12" x14ac:dyDescent="0.35">
      <c r="L18410" s="213"/>
    </row>
    <row r="18411" spans="12:12" x14ac:dyDescent="0.35">
      <c r="L18411" s="213"/>
    </row>
    <row r="18412" spans="12:12" x14ac:dyDescent="0.35">
      <c r="L18412" s="213"/>
    </row>
    <row r="18413" spans="12:12" x14ac:dyDescent="0.35">
      <c r="L18413" s="213"/>
    </row>
    <row r="18414" spans="12:12" x14ac:dyDescent="0.35">
      <c r="L18414" s="213"/>
    </row>
    <row r="18415" spans="12:12" x14ac:dyDescent="0.35">
      <c r="L18415" s="213"/>
    </row>
    <row r="18416" spans="12:12" x14ac:dyDescent="0.35">
      <c r="L18416" s="213"/>
    </row>
    <row r="18417" spans="12:12" x14ac:dyDescent="0.35">
      <c r="L18417" s="213"/>
    </row>
    <row r="18418" spans="12:12" x14ac:dyDescent="0.35">
      <c r="L18418" s="213"/>
    </row>
    <row r="18419" spans="12:12" x14ac:dyDescent="0.35">
      <c r="L18419" s="213"/>
    </row>
    <row r="18420" spans="12:12" x14ac:dyDescent="0.35">
      <c r="L18420" s="213"/>
    </row>
    <row r="18421" spans="12:12" x14ac:dyDescent="0.35">
      <c r="L18421" s="213"/>
    </row>
    <row r="18422" spans="12:12" x14ac:dyDescent="0.35">
      <c r="L18422" s="213"/>
    </row>
    <row r="18423" spans="12:12" x14ac:dyDescent="0.35">
      <c r="L18423" s="213"/>
    </row>
    <row r="18424" spans="12:12" x14ac:dyDescent="0.35">
      <c r="L18424" s="213"/>
    </row>
    <row r="18425" spans="12:12" x14ac:dyDescent="0.35">
      <c r="L18425" s="213"/>
    </row>
    <row r="18426" spans="12:12" x14ac:dyDescent="0.35">
      <c r="L18426" s="213"/>
    </row>
    <row r="18427" spans="12:12" x14ac:dyDescent="0.35">
      <c r="L18427" s="213"/>
    </row>
    <row r="18428" spans="12:12" x14ac:dyDescent="0.35">
      <c r="L18428" s="213"/>
    </row>
    <row r="18429" spans="12:12" x14ac:dyDescent="0.35">
      <c r="L18429" s="213"/>
    </row>
    <row r="18430" spans="12:12" x14ac:dyDescent="0.35">
      <c r="L18430" s="213"/>
    </row>
    <row r="18431" spans="12:12" x14ac:dyDescent="0.35">
      <c r="L18431" s="213"/>
    </row>
    <row r="18432" spans="12:12" x14ac:dyDescent="0.35">
      <c r="L18432" s="213"/>
    </row>
    <row r="18433" spans="12:12" x14ac:dyDescent="0.35">
      <c r="L18433" s="213"/>
    </row>
    <row r="18434" spans="12:12" x14ac:dyDescent="0.35">
      <c r="L18434" s="213"/>
    </row>
    <row r="18435" spans="12:12" x14ac:dyDescent="0.35">
      <c r="L18435" s="213"/>
    </row>
    <row r="18436" spans="12:12" x14ac:dyDescent="0.35">
      <c r="L18436" s="213"/>
    </row>
    <row r="18437" spans="12:12" x14ac:dyDescent="0.35">
      <c r="L18437" s="213"/>
    </row>
    <row r="18438" spans="12:12" x14ac:dyDescent="0.35">
      <c r="L18438" s="213"/>
    </row>
    <row r="18439" spans="12:12" x14ac:dyDescent="0.35">
      <c r="L18439" s="213"/>
    </row>
    <row r="18440" spans="12:12" x14ac:dyDescent="0.35">
      <c r="L18440" s="213"/>
    </row>
    <row r="18441" spans="12:12" x14ac:dyDescent="0.35">
      <c r="L18441" s="213"/>
    </row>
    <row r="18442" spans="12:12" x14ac:dyDescent="0.35">
      <c r="L18442" s="213"/>
    </row>
    <row r="18443" spans="12:12" x14ac:dyDescent="0.35">
      <c r="L18443" s="213"/>
    </row>
    <row r="18444" spans="12:12" x14ac:dyDescent="0.35">
      <c r="L18444" s="213"/>
    </row>
    <row r="18445" spans="12:12" x14ac:dyDescent="0.35">
      <c r="L18445" s="213"/>
    </row>
    <row r="18446" spans="12:12" x14ac:dyDescent="0.35">
      <c r="L18446" s="213"/>
    </row>
    <row r="18447" spans="12:12" x14ac:dyDescent="0.35">
      <c r="L18447" s="213"/>
    </row>
    <row r="18448" spans="12:12" x14ac:dyDescent="0.35">
      <c r="L18448" s="213"/>
    </row>
    <row r="18449" spans="12:12" x14ac:dyDescent="0.35">
      <c r="L18449" s="213"/>
    </row>
    <row r="18450" spans="12:12" x14ac:dyDescent="0.35">
      <c r="L18450" s="213"/>
    </row>
    <row r="18451" spans="12:12" x14ac:dyDescent="0.35">
      <c r="L18451" s="213"/>
    </row>
    <row r="18452" spans="12:12" x14ac:dyDescent="0.35">
      <c r="L18452" s="213"/>
    </row>
    <row r="18453" spans="12:12" x14ac:dyDescent="0.35">
      <c r="L18453" s="213"/>
    </row>
    <row r="18454" spans="12:12" x14ac:dyDescent="0.35">
      <c r="L18454" s="213"/>
    </row>
    <row r="18455" spans="12:12" x14ac:dyDescent="0.35">
      <c r="L18455" s="213"/>
    </row>
    <row r="18456" spans="12:12" x14ac:dyDescent="0.35">
      <c r="L18456" s="213"/>
    </row>
    <row r="18457" spans="12:12" x14ac:dyDescent="0.35">
      <c r="L18457" s="213"/>
    </row>
    <row r="18458" spans="12:12" x14ac:dyDescent="0.35">
      <c r="L18458" s="213"/>
    </row>
    <row r="18459" spans="12:12" x14ac:dyDescent="0.35">
      <c r="L18459" s="213"/>
    </row>
    <row r="18460" spans="12:12" x14ac:dyDescent="0.35">
      <c r="L18460" s="213"/>
    </row>
    <row r="18461" spans="12:12" x14ac:dyDescent="0.35">
      <c r="L18461" s="213"/>
    </row>
    <row r="18462" spans="12:12" x14ac:dyDescent="0.35">
      <c r="L18462" s="213"/>
    </row>
    <row r="18463" spans="12:12" x14ac:dyDescent="0.35">
      <c r="L18463" s="213"/>
    </row>
    <row r="18464" spans="12:12" x14ac:dyDescent="0.35">
      <c r="L18464" s="213"/>
    </row>
    <row r="18465" spans="12:12" x14ac:dyDescent="0.35">
      <c r="L18465" s="213"/>
    </row>
    <row r="18466" spans="12:12" x14ac:dyDescent="0.35">
      <c r="L18466" s="213"/>
    </row>
    <row r="18467" spans="12:12" x14ac:dyDescent="0.35">
      <c r="L18467" s="213"/>
    </row>
    <row r="18468" spans="12:12" x14ac:dyDescent="0.35">
      <c r="L18468" s="213"/>
    </row>
    <row r="18469" spans="12:12" x14ac:dyDescent="0.35">
      <c r="L18469" s="213"/>
    </row>
    <row r="18470" spans="12:12" x14ac:dyDescent="0.35">
      <c r="L18470" s="213"/>
    </row>
    <row r="18471" spans="12:12" x14ac:dyDescent="0.35">
      <c r="L18471" s="213"/>
    </row>
    <row r="18472" spans="12:12" x14ac:dyDescent="0.35">
      <c r="L18472" s="213"/>
    </row>
    <row r="18473" spans="12:12" x14ac:dyDescent="0.35">
      <c r="L18473" s="213"/>
    </row>
    <row r="18474" spans="12:12" x14ac:dyDescent="0.35">
      <c r="L18474" s="213"/>
    </row>
    <row r="18475" spans="12:12" x14ac:dyDescent="0.35">
      <c r="L18475" s="213"/>
    </row>
    <row r="18476" spans="12:12" x14ac:dyDescent="0.35">
      <c r="L18476" s="213"/>
    </row>
    <row r="18477" spans="12:12" x14ac:dyDescent="0.35">
      <c r="L18477" s="213"/>
    </row>
    <row r="18478" spans="12:12" x14ac:dyDescent="0.35">
      <c r="L18478" s="213"/>
    </row>
    <row r="18479" spans="12:12" x14ac:dyDescent="0.35">
      <c r="L18479" s="213"/>
    </row>
    <row r="18480" spans="12:12" x14ac:dyDescent="0.35">
      <c r="L18480" s="213"/>
    </row>
    <row r="18481" spans="12:12" x14ac:dyDescent="0.35">
      <c r="L18481" s="213"/>
    </row>
    <row r="18482" spans="12:12" x14ac:dyDescent="0.35">
      <c r="L18482" s="213"/>
    </row>
    <row r="18483" spans="12:12" x14ac:dyDescent="0.35">
      <c r="L18483" s="213"/>
    </row>
    <row r="18484" spans="12:12" x14ac:dyDescent="0.35">
      <c r="L18484" s="213"/>
    </row>
    <row r="18485" spans="12:12" x14ac:dyDescent="0.35">
      <c r="L18485" s="213"/>
    </row>
    <row r="18486" spans="12:12" x14ac:dyDescent="0.35">
      <c r="L18486" s="213"/>
    </row>
    <row r="18487" spans="12:12" x14ac:dyDescent="0.35">
      <c r="L18487" s="213"/>
    </row>
    <row r="18488" spans="12:12" x14ac:dyDescent="0.35">
      <c r="L18488" s="213"/>
    </row>
    <row r="18489" spans="12:12" x14ac:dyDescent="0.35">
      <c r="L18489" s="213"/>
    </row>
    <row r="18490" spans="12:12" x14ac:dyDescent="0.35">
      <c r="L18490" s="213"/>
    </row>
    <row r="18491" spans="12:12" x14ac:dyDescent="0.35">
      <c r="L18491" s="213"/>
    </row>
    <row r="18492" spans="12:12" x14ac:dyDescent="0.35">
      <c r="L18492" s="213"/>
    </row>
    <row r="18493" spans="12:12" x14ac:dyDescent="0.35">
      <c r="L18493" s="213"/>
    </row>
    <row r="18494" spans="12:12" x14ac:dyDescent="0.35">
      <c r="L18494" s="213"/>
    </row>
    <row r="18495" spans="12:12" x14ac:dyDescent="0.35">
      <c r="L18495" s="213"/>
    </row>
    <row r="18496" spans="12:12" x14ac:dyDescent="0.35">
      <c r="L18496" s="213"/>
    </row>
    <row r="18497" spans="12:12" x14ac:dyDescent="0.35">
      <c r="L18497" s="213"/>
    </row>
    <row r="18498" spans="12:12" x14ac:dyDescent="0.35">
      <c r="L18498" s="213"/>
    </row>
    <row r="18499" spans="12:12" x14ac:dyDescent="0.35">
      <c r="L18499" s="213"/>
    </row>
    <row r="18500" spans="12:12" x14ac:dyDescent="0.35">
      <c r="L18500" s="213"/>
    </row>
    <row r="18501" spans="12:12" x14ac:dyDescent="0.35">
      <c r="L18501" s="213"/>
    </row>
    <row r="18502" spans="12:12" x14ac:dyDescent="0.35">
      <c r="L18502" s="213"/>
    </row>
    <row r="18503" spans="12:12" x14ac:dyDescent="0.35">
      <c r="L18503" s="213"/>
    </row>
    <row r="18504" spans="12:12" x14ac:dyDescent="0.35">
      <c r="L18504" s="213"/>
    </row>
    <row r="18505" spans="12:12" x14ac:dyDescent="0.35">
      <c r="L18505" s="213"/>
    </row>
    <row r="18506" spans="12:12" x14ac:dyDescent="0.35">
      <c r="L18506" s="213"/>
    </row>
    <row r="18507" spans="12:12" x14ac:dyDescent="0.35">
      <c r="L18507" s="213"/>
    </row>
    <row r="18508" spans="12:12" x14ac:dyDescent="0.35">
      <c r="L18508" s="213"/>
    </row>
    <row r="18509" spans="12:12" x14ac:dyDescent="0.35">
      <c r="L18509" s="213"/>
    </row>
    <row r="18510" spans="12:12" x14ac:dyDescent="0.35">
      <c r="L18510" s="213"/>
    </row>
    <row r="18511" spans="12:12" x14ac:dyDescent="0.35">
      <c r="L18511" s="213"/>
    </row>
    <row r="18512" spans="12:12" x14ac:dyDescent="0.35">
      <c r="L18512" s="213"/>
    </row>
    <row r="18513" spans="12:12" x14ac:dyDescent="0.35">
      <c r="L18513" s="213"/>
    </row>
    <row r="18514" spans="12:12" x14ac:dyDescent="0.35">
      <c r="L18514" s="213"/>
    </row>
    <row r="18515" spans="12:12" x14ac:dyDescent="0.35">
      <c r="L18515" s="213"/>
    </row>
    <row r="18516" spans="12:12" x14ac:dyDescent="0.35">
      <c r="L18516" s="213"/>
    </row>
    <row r="18517" spans="12:12" x14ac:dyDescent="0.35">
      <c r="L18517" s="213"/>
    </row>
    <row r="18518" spans="12:12" x14ac:dyDescent="0.35">
      <c r="L18518" s="213"/>
    </row>
    <row r="18519" spans="12:12" x14ac:dyDescent="0.35">
      <c r="L18519" s="213"/>
    </row>
    <row r="18520" spans="12:12" x14ac:dyDescent="0.35">
      <c r="L18520" s="213"/>
    </row>
    <row r="18521" spans="12:12" x14ac:dyDescent="0.35">
      <c r="L18521" s="213"/>
    </row>
    <row r="18522" spans="12:12" x14ac:dyDescent="0.35">
      <c r="L18522" s="213"/>
    </row>
    <row r="18523" spans="12:12" x14ac:dyDescent="0.35">
      <c r="L18523" s="213"/>
    </row>
    <row r="18524" spans="12:12" x14ac:dyDescent="0.35">
      <c r="L18524" s="213"/>
    </row>
    <row r="18525" spans="12:12" x14ac:dyDescent="0.35">
      <c r="L18525" s="213"/>
    </row>
    <row r="18526" spans="12:12" x14ac:dyDescent="0.35">
      <c r="L18526" s="213"/>
    </row>
    <row r="18527" spans="12:12" x14ac:dyDescent="0.35">
      <c r="L18527" s="213"/>
    </row>
    <row r="18528" spans="12:12" x14ac:dyDescent="0.35">
      <c r="L18528" s="213"/>
    </row>
    <row r="18529" spans="12:12" x14ac:dyDescent="0.35">
      <c r="L18529" s="213"/>
    </row>
    <row r="18530" spans="12:12" x14ac:dyDescent="0.35">
      <c r="L18530" s="213"/>
    </row>
    <row r="18531" spans="12:12" x14ac:dyDescent="0.35">
      <c r="L18531" s="213"/>
    </row>
    <row r="18532" spans="12:12" x14ac:dyDescent="0.35">
      <c r="L18532" s="213"/>
    </row>
    <row r="18533" spans="12:12" x14ac:dyDescent="0.35">
      <c r="L18533" s="213"/>
    </row>
    <row r="18534" spans="12:12" x14ac:dyDescent="0.35">
      <c r="L18534" s="213"/>
    </row>
    <row r="18535" spans="12:12" x14ac:dyDescent="0.35">
      <c r="L18535" s="213"/>
    </row>
    <row r="18536" spans="12:12" x14ac:dyDescent="0.35">
      <c r="L18536" s="213"/>
    </row>
    <row r="18537" spans="12:12" x14ac:dyDescent="0.35">
      <c r="L18537" s="213"/>
    </row>
    <row r="18538" spans="12:12" x14ac:dyDescent="0.35">
      <c r="L18538" s="213"/>
    </row>
    <row r="18539" spans="12:12" x14ac:dyDescent="0.35">
      <c r="L18539" s="213"/>
    </row>
    <row r="18540" spans="12:12" x14ac:dyDescent="0.35">
      <c r="L18540" s="213"/>
    </row>
    <row r="18541" spans="12:12" x14ac:dyDescent="0.35">
      <c r="L18541" s="213"/>
    </row>
    <row r="18542" spans="12:12" x14ac:dyDescent="0.35">
      <c r="L18542" s="213"/>
    </row>
    <row r="18543" spans="12:12" x14ac:dyDescent="0.35">
      <c r="L18543" s="213"/>
    </row>
    <row r="18544" spans="12:12" x14ac:dyDescent="0.35">
      <c r="L18544" s="213"/>
    </row>
    <row r="18545" spans="12:12" x14ac:dyDescent="0.35">
      <c r="L18545" s="213"/>
    </row>
    <row r="18546" spans="12:12" x14ac:dyDescent="0.35">
      <c r="L18546" s="213"/>
    </row>
    <row r="18547" spans="12:12" x14ac:dyDescent="0.35">
      <c r="L18547" s="213"/>
    </row>
    <row r="18548" spans="12:12" x14ac:dyDescent="0.35">
      <c r="L18548" s="213"/>
    </row>
    <row r="18549" spans="12:12" x14ac:dyDescent="0.35">
      <c r="L18549" s="213"/>
    </row>
    <row r="18550" spans="12:12" x14ac:dyDescent="0.35">
      <c r="L18550" s="213"/>
    </row>
    <row r="18551" spans="12:12" x14ac:dyDescent="0.35">
      <c r="L18551" s="213"/>
    </row>
    <row r="18552" spans="12:12" x14ac:dyDescent="0.35">
      <c r="L18552" s="213"/>
    </row>
    <row r="18553" spans="12:12" x14ac:dyDescent="0.35">
      <c r="L18553" s="213"/>
    </row>
    <row r="18554" spans="12:12" x14ac:dyDescent="0.35">
      <c r="L18554" s="213"/>
    </row>
    <row r="18555" spans="12:12" x14ac:dyDescent="0.35">
      <c r="L18555" s="213"/>
    </row>
    <row r="18556" spans="12:12" x14ac:dyDescent="0.35">
      <c r="L18556" s="213"/>
    </row>
    <row r="18557" spans="12:12" x14ac:dyDescent="0.35">
      <c r="L18557" s="213"/>
    </row>
    <row r="18558" spans="12:12" x14ac:dyDescent="0.35">
      <c r="L18558" s="213"/>
    </row>
    <row r="18559" spans="12:12" x14ac:dyDescent="0.35">
      <c r="L18559" s="213"/>
    </row>
    <row r="18560" spans="12:12" x14ac:dyDescent="0.35">
      <c r="L18560" s="213"/>
    </row>
    <row r="18561" spans="12:12" x14ac:dyDescent="0.35">
      <c r="L18561" s="213"/>
    </row>
    <row r="18562" spans="12:12" x14ac:dyDescent="0.35">
      <c r="L18562" s="213"/>
    </row>
    <row r="18563" spans="12:12" x14ac:dyDescent="0.35">
      <c r="L18563" s="213"/>
    </row>
    <row r="18564" spans="12:12" x14ac:dyDescent="0.35">
      <c r="L18564" s="213"/>
    </row>
    <row r="18565" spans="12:12" x14ac:dyDescent="0.35">
      <c r="L18565" s="213"/>
    </row>
    <row r="18566" spans="12:12" x14ac:dyDescent="0.35">
      <c r="L18566" s="213"/>
    </row>
    <row r="18567" spans="12:12" x14ac:dyDescent="0.35">
      <c r="L18567" s="213"/>
    </row>
    <row r="18568" spans="12:12" x14ac:dyDescent="0.35">
      <c r="L18568" s="213"/>
    </row>
    <row r="18569" spans="12:12" x14ac:dyDescent="0.35">
      <c r="L18569" s="213"/>
    </row>
    <row r="18570" spans="12:12" x14ac:dyDescent="0.35">
      <c r="L18570" s="213"/>
    </row>
    <row r="18571" spans="12:12" x14ac:dyDescent="0.35">
      <c r="L18571" s="213"/>
    </row>
    <row r="18572" spans="12:12" x14ac:dyDescent="0.35">
      <c r="L18572" s="213"/>
    </row>
    <row r="18573" spans="12:12" x14ac:dyDescent="0.35">
      <c r="L18573" s="213"/>
    </row>
    <row r="18574" spans="12:12" x14ac:dyDescent="0.35">
      <c r="L18574" s="213"/>
    </row>
    <row r="18575" spans="12:12" x14ac:dyDescent="0.35">
      <c r="L18575" s="213"/>
    </row>
    <row r="18576" spans="12:12" x14ac:dyDescent="0.35">
      <c r="L18576" s="213"/>
    </row>
    <row r="18577" spans="12:12" x14ac:dyDescent="0.35">
      <c r="L18577" s="213"/>
    </row>
    <row r="18578" spans="12:12" x14ac:dyDescent="0.35">
      <c r="L18578" s="213"/>
    </row>
    <row r="18579" spans="12:12" x14ac:dyDescent="0.35">
      <c r="L18579" s="213"/>
    </row>
    <row r="18580" spans="12:12" x14ac:dyDescent="0.35">
      <c r="L18580" s="213"/>
    </row>
    <row r="18581" spans="12:12" x14ac:dyDescent="0.35">
      <c r="L18581" s="213"/>
    </row>
    <row r="18582" spans="12:12" x14ac:dyDescent="0.35">
      <c r="L18582" s="213"/>
    </row>
    <row r="18583" spans="12:12" x14ac:dyDescent="0.35">
      <c r="L18583" s="213"/>
    </row>
    <row r="18584" spans="12:12" x14ac:dyDescent="0.35">
      <c r="L18584" s="213"/>
    </row>
    <row r="18585" spans="12:12" x14ac:dyDescent="0.35">
      <c r="L18585" s="213"/>
    </row>
    <row r="18586" spans="12:12" x14ac:dyDescent="0.35">
      <c r="L18586" s="213"/>
    </row>
    <row r="18587" spans="12:12" x14ac:dyDescent="0.35">
      <c r="L18587" s="213"/>
    </row>
    <row r="18588" spans="12:12" x14ac:dyDescent="0.35">
      <c r="L18588" s="213"/>
    </row>
    <row r="18589" spans="12:12" x14ac:dyDescent="0.35">
      <c r="L18589" s="213"/>
    </row>
    <row r="18590" spans="12:12" x14ac:dyDescent="0.35">
      <c r="L18590" s="213"/>
    </row>
    <row r="18591" spans="12:12" x14ac:dyDescent="0.35">
      <c r="L18591" s="213"/>
    </row>
    <row r="18592" spans="12:12" x14ac:dyDescent="0.35">
      <c r="L18592" s="213"/>
    </row>
    <row r="18593" spans="12:12" x14ac:dyDescent="0.35">
      <c r="L18593" s="213"/>
    </row>
    <row r="18594" spans="12:12" x14ac:dyDescent="0.35">
      <c r="L18594" s="213"/>
    </row>
    <row r="18595" spans="12:12" x14ac:dyDescent="0.35">
      <c r="L18595" s="213"/>
    </row>
    <row r="18596" spans="12:12" x14ac:dyDescent="0.35">
      <c r="L18596" s="213"/>
    </row>
    <row r="18597" spans="12:12" x14ac:dyDescent="0.35">
      <c r="L18597" s="213"/>
    </row>
    <row r="18598" spans="12:12" x14ac:dyDescent="0.35">
      <c r="L18598" s="213"/>
    </row>
    <row r="18599" spans="12:12" x14ac:dyDescent="0.35">
      <c r="L18599" s="213"/>
    </row>
    <row r="18600" spans="12:12" x14ac:dyDescent="0.35">
      <c r="L18600" s="213"/>
    </row>
    <row r="18601" spans="12:12" x14ac:dyDescent="0.35">
      <c r="L18601" s="213"/>
    </row>
    <row r="18602" spans="12:12" x14ac:dyDescent="0.35">
      <c r="L18602" s="213"/>
    </row>
    <row r="18603" spans="12:12" x14ac:dyDescent="0.35">
      <c r="L18603" s="213"/>
    </row>
    <row r="18604" spans="12:12" x14ac:dyDescent="0.35">
      <c r="L18604" s="213"/>
    </row>
    <row r="18605" spans="12:12" x14ac:dyDescent="0.35">
      <c r="L18605" s="213"/>
    </row>
    <row r="18606" spans="12:12" x14ac:dyDescent="0.35">
      <c r="L18606" s="213"/>
    </row>
    <row r="18607" spans="12:12" x14ac:dyDescent="0.35">
      <c r="L18607" s="213"/>
    </row>
    <row r="18608" spans="12:12" x14ac:dyDescent="0.35">
      <c r="L18608" s="213"/>
    </row>
    <row r="18609" spans="12:12" x14ac:dyDescent="0.35">
      <c r="L18609" s="213"/>
    </row>
    <row r="18610" spans="12:12" x14ac:dyDescent="0.35">
      <c r="L18610" s="213"/>
    </row>
    <row r="18611" spans="12:12" x14ac:dyDescent="0.35">
      <c r="L18611" s="213"/>
    </row>
    <row r="18612" spans="12:12" x14ac:dyDescent="0.35">
      <c r="L18612" s="213"/>
    </row>
    <row r="18613" spans="12:12" x14ac:dyDescent="0.35">
      <c r="L18613" s="213"/>
    </row>
    <row r="18614" spans="12:12" x14ac:dyDescent="0.35">
      <c r="L18614" s="213"/>
    </row>
    <row r="18615" spans="12:12" x14ac:dyDescent="0.35">
      <c r="L18615" s="213"/>
    </row>
    <row r="18616" spans="12:12" x14ac:dyDescent="0.35">
      <c r="L18616" s="213"/>
    </row>
    <row r="18617" spans="12:12" x14ac:dyDescent="0.35">
      <c r="L18617" s="213"/>
    </row>
    <row r="18618" spans="12:12" x14ac:dyDescent="0.35">
      <c r="L18618" s="213"/>
    </row>
    <row r="18619" spans="12:12" x14ac:dyDescent="0.35">
      <c r="L18619" s="213"/>
    </row>
    <row r="18620" spans="12:12" x14ac:dyDescent="0.35">
      <c r="L18620" s="213"/>
    </row>
    <row r="18621" spans="12:12" x14ac:dyDescent="0.35">
      <c r="L18621" s="213"/>
    </row>
    <row r="18622" spans="12:12" x14ac:dyDescent="0.35">
      <c r="L18622" s="213"/>
    </row>
    <row r="18623" spans="12:12" x14ac:dyDescent="0.35">
      <c r="L18623" s="213"/>
    </row>
    <row r="18624" spans="12:12" x14ac:dyDescent="0.35">
      <c r="L18624" s="213"/>
    </row>
    <row r="18625" spans="12:12" x14ac:dyDescent="0.35">
      <c r="L18625" s="213"/>
    </row>
    <row r="18626" spans="12:12" x14ac:dyDescent="0.35">
      <c r="L18626" s="213"/>
    </row>
    <row r="18627" spans="12:12" x14ac:dyDescent="0.35">
      <c r="L18627" s="213"/>
    </row>
    <row r="18628" spans="12:12" x14ac:dyDescent="0.35">
      <c r="L18628" s="213"/>
    </row>
    <row r="18629" spans="12:12" x14ac:dyDescent="0.35">
      <c r="L18629" s="213"/>
    </row>
    <row r="18630" spans="12:12" x14ac:dyDescent="0.35">
      <c r="L18630" s="213"/>
    </row>
    <row r="18631" spans="12:12" x14ac:dyDescent="0.35">
      <c r="L18631" s="213"/>
    </row>
    <row r="18632" spans="12:12" x14ac:dyDescent="0.35">
      <c r="L18632" s="213"/>
    </row>
    <row r="18633" spans="12:12" x14ac:dyDescent="0.35">
      <c r="L18633" s="213"/>
    </row>
    <row r="18634" spans="12:12" x14ac:dyDescent="0.35">
      <c r="L18634" s="213"/>
    </row>
    <row r="18635" spans="12:12" x14ac:dyDescent="0.35">
      <c r="L18635" s="213"/>
    </row>
    <row r="18636" spans="12:12" x14ac:dyDescent="0.35">
      <c r="L18636" s="213"/>
    </row>
    <row r="18637" spans="12:12" x14ac:dyDescent="0.35">
      <c r="L18637" s="213"/>
    </row>
    <row r="18638" spans="12:12" x14ac:dyDescent="0.35">
      <c r="L18638" s="213"/>
    </row>
    <row r="18639" spans="12:12" x14ac:dyDescent="0.35">
      <c r="L18639" s="213"/>
    </row>
    <row r="18640" spans="12:12" x14ac:dyDescent="0.35">
      <c r="L18640" s="213"/>
    </row>
    <row r="18641" spans="12:12" x14ac:dyDescent="0.35">
      <c r="L18641" s="213"/>
    </row>
    <row r="18642" spans="12:12" x14ac:dyDescent="0.35">
      <c r="L18642" s="213"/>
    </row>
    <row r="18643" spans="12:12" x14ac:dyDescent="0.35">
      <c r="L18643" s="213"/>
    </row>
    <row r="18644" spans="12:12" x14ac:dyDescent="0.35">
      <c r="L18644" s="213"/>
    </row>
    <row r="18645" spans="12:12" x14ac:dyDescent="0.35">
      <c r="L18645" s="213"/>
    </row>
    <row r="18646" spans="12:12" x14ac:dyDescent="0.35">
      <c r="L18646" s="213"/>
    </row>
    <row r="18647" spans="12:12" x14ac:dyDescent="0.35">
      <c r="L18647" s="213"/>
    </row>
    <row r="18648" spans="12:12" x14ac:dyDescent="0.35">
      <c r="L18648" s="213"/>
    </row>
    <row r="18649" spans="12:12" x14ac:dyDescent="0.35">
      <c r="L18649" s="213"/>
    </row>
    <row r="18650" spans="12:12" x14ac:dyDescent="0.35">
      <c r="L18650" s="213"/>
    </row>
    <row r="18651" spans="12:12" x14ac:dyDescent="0.35">
      <c r="L18651" s="213"/>
    </row>
    <row r="18652" spans="12:12" x14ac:dyDescent="0.35">
      <c r="L18652" s="213"/>
    </row>
    <row r="18653" spans="12:12" x14ac:dyDescent="0.35">
      <c r="L18653" s="213"/>
    </row>
    <row r="18654" spans="12:12" x14ac:dyDescent="0.35">
      <c r="L18654" s="213"/>
    </row>
    <row r="18655" spans="12:12" x14ac:dyDescent="0.35">
      <c r="L18655" s="213"/>
    </row>
    <row r="18656" spans="12:12" x14ac:dyDescent="0.35">
      <c r="L18656" s="213"/>
    </row>
    <row r="18657" spans="12:12" x14ac:dyDescent="0.35">
      <c r="L18657" s="213"/>
    </row>
    <row r="18658" spans="12:12" x14ac:dyDescent="0.35">
      <c r="L18658" s="213"/>
    </row>
    <row r="18659" spans="12:12" x14ac:dyDescent="0.35">
      <c r="L18659" s="213"/>
    </row>
    <row r="18660" spans="12:12" x14ac:dyDescent="0.35">
      <c r="L18660" s="213"/>
    </row>
    <row r="18661" spans="12:12" x14ac:dyDescent="0.35">
      <c r="L18661" s="213"/>
    </row>
    <row r="18662" spans="12:12" x14ac:dyDescent="0.35">
      <c r="L18662" s="213"/>
    </row>
    <row r="18663" spans="12:12" x14ac:dyDescent="0.35">
      <c r="L18663" s="213"/>
    </row>
    <row r="18664" spans="12:12" x14ac:dyDescent="0.35">
      <c r="L18664" s="213"/>
    </row>
    <row r="18665" spans="12:12" x14ac:dyDescent="0.35">
      <c r="L18665" s="213"/>
    </row>
    <row r="18666" spans="12:12" x14ac:dyDescent="0.35">
      <c r="L18666" s="213"/>
    </row>
    <row r="18667" spans="12:12" x14ac:dyDescent="0.35">
      <c r="L18667" s="213"/>
    </row>
    <row r="18668" spans="12:12" x14ac:dyDescent="0.35">
      <c r="L18668" s="213"/>
    </row>
    <row r="18669" spans="12:12" x14ac:dyDescent="0.35">
      <c r="L18669" s="213"/>
    </row>
    <row r="18670" spans="12:12" x14ac:dyDescent="0.35">
      <c r="L18670" s="213"/>
    </row>
    <row r="18671" spans="12:12" x14ac:dyDescent="0.35">
      <c r="L18671" s="213"/>
    </row>
    <row r="18672" spans="12:12" x14ac:dyDescent="0.35">
      <c r="L18672" s="213"/>
    </row>
    <row r="18673" spans="12:12" x14ac:dyDescent="0.35">
      <c r="L18673" s="213"/>
    </row>
    <row r="18674" spans="12:12" x14ac:dyDescent="0.35">
      <c r="L18674" s="213"/>
    </row>
    <row r="18675" spans="12:12" x14ac:dyDescent="0.35">
      <c r="L18675" s="213"/>
    </row>
    <row r="18676" spans="12:12" x14ac:dyDescent="0.35">
      <c r="L18676" s="213"/>
    </row>
    <row r="18677" spans="12:12" x14ac:dyDescent="0.35">
      <c r="L18677" s="213"/>
    </row>
    <row r="18678" spans="12:12" x14ac:dyDescent="0.35">
      <c r="L18678" s="213"/>
    </row>
    <row r="18679" spans="12:12" x14ac:dyDescent="0.35">
      <c r="L18679" s="213"/>
    </row>
    <row r="18680" spans="12:12" x14ac:dyDescent="0.35">
      <c r="L18680" s="213"/>
    </row>
    <row r="18681" spans="12:12" x14ac:dyDescent="0.35">
      <c r="L18681" s="213"/>
    </row>
    <row r="18682" spans="12:12" x14ac:dyDescent="0.35">
      <c r="L18682" s="213"/>
    </row>
    <row r="18683" spans="12:12" x14ac:dyDescent="0.35">
      <c r="L18683" s="213"/>
    </row>
    <row r="18684" spans="12:12" x14ac:dyDescent="0.35">
      <c r="L18684" s="213"/>
    </row>
    <row r="18685" spans="12:12" x14ac:dyDescent="0.35">
      <c r="L18685" s="213"/>
    </row>
    <row r="18686" spans="12:12" x14ac:dyDescent="0.35">
      <c r="L18686" s="213"/>
    </row>
    <row r="18687" spans="12:12" x14ac:dyDescent="0.35">
      <c r="L18687" s="213"/>
    </row>
    <row r="18688" spans="12:12" x14ac:dyDescent="0.35">
      <c r="L18688" s="213"/>
    </row>
    <row r="18689" spans="12:12" x14ac:dyDescent="0.35">
      <c r="L18689" s="213"/>
    </row>
    <row r="18690" spans="12:12" x14ac:dyDescent="0.35">
      <c r="L18690" s="213"/>
    </row>
    <row r="18691" spans="12:12" x14ac:dyDescent="0.35">
      <c r="L18691" s="213"/>
    </row>
    <row r="18692" spans="12:12" x14ac:dyDescent="0.35">
      <c r="L18692" s="213"/>
    </row>
    <row r="18693" spans="12:12" x14ac:dyDescent="0.35">
      <c r="L18693" s="213"/>
    </row>
    <row r="18694" spans="12:12" x14ac:dyDescent="0.35">
      <c r="L18694" s="213"/>
    </row>
    <row r="18695" spans="12:12" x14ac:dyDescent="0.35">
      <c r="L18695" s="213"/>
    </row>
    <row r="18696" spans="12:12" x14ac:dyDescent="0.35">
      <c r="L18696" s="213"/>
    </row>
    <row r="18697" spans="12:12" x14ac:dyDescent="0.35">
      <c r="L18697" s="213"/>
    </row>
    <row r="18698" spans="12:12" x14ac:dyDescent="0.35">
      <c r="L18698" s="213"/>
    </row>
    <row r="18699" spans="12:12" x14ac:dyDescent="0.35">
      <c r="L18699" s="213"/>
    </row>
    <row r="18700" spans="12:12" x14ac:dyDescent="0.35">
      <c r="L18700" s="213"/>
    </row>
    <row r="18701" spans="12:12" x14ac:dyDescent="0.35">
      <c r="L18701" s="213"/>
    </row>
    <row r="18702" spans="12:12" x14ac:dyDescent="0.35">
      <c r="L18702" s="213"/>
    </row>
    <row r="18703" spans="12:12" x14ac:dyDescent="0.35">
      <c r="L18703" s="213"/>
    </row>
    <row r="18704" spans="12:12" x14ac:dyDescent="0.35">
      <c r="L18704" s="213"/>
    </row>
    <row r="18705" spans="12:12" x14ac:dyDescent="0.35">
      <c r="L18705" s="213"/>
    </row>
    <row r="18706" spans="12:12" x14ac:dyDescent="0.35">
      <c r="L18706" s="213"/>
    </row>
    <row r="18707" spans="12:12" x14ac:dyDescent="0.35">
      <c r="L18707" s="213"/>
    </row>
    <row r="18708" spans="12:12" x14ac:dyDescent="0.35">
      <c r="L18708" s="213"/>
    </row>
    <row r="18709" spans="12:12" x14ac:dyDescent="0.35">
      <c r="L18709" s="213"/>
    </row>
    <row r="18710" spans="12:12" x14ac:dyDescent="0.35">
      <c r="L18710" s="213"/>
    </row>
    <row r="18711" spans="12:12" x14ac:dyDescent="0.35">
      <c r="L18711" s="213"/>
    </row>
    <row r="18712" spans="12:12" x14ac:dyDescent="0.35">
      <c r="L18712" s="213"/>
    </row>
    <row r="18713" spans="12:12" x14ac:dyDescent="0.35">
      <c r="L18713" s="213"/>
    </row>
    <row r="18714" spans="12:12" x14ac:dyDescent="0.35">
      <c r="L18714" s="213"/>
    </row>
    <row r="18715" spans="12:12" x14ac:dyDescent="0.35">
      <c r="L18715" s="213"/>
    </row>
    <row r="18716" spans="12:12" x14ac:dyDescent="0.35">
      <c r="L18716" s="213"/>
    </row>
    <row r="18717" spans="12:12" x14ac:dyDescent="0.35">
      <c r="L18717" s="213"/>
    </row>
    <row r="18718" spans="12:12" x14ac:dyDescent="0.35">
      <c r="L18718" s="213"/>
    </row>
    <row r="18719" spans="12:12" x14ac:dyDescent="0.35">
      <c r="L18719" s="213"/>
    </row>
    <row r="18720" spans="12:12" x14ac:dyDescent="0.35">
      <c r="L18720" s="213"/>
    </row>
    <row r="18721" spans="12:12" x14ac:dyDescent="0.35">
      <c r="L18721" s="213"/>
    </row>
    <row r="18722" spans="12:12" x14ac:dyDescent="0.35">
      <c r="L18722" s="213"/>
    </row>
    <row r="18723" spans="12:12" x14ac:dyDescent="0.35">
      <c r="L18723" s="213"/>
    </row>
    <row r="18724" spans="12:12" x14ac:dyDescent="0.35">
      <c r="L18724" s="213"/>
    </row>
    <row r="18725" spans="12:12" x14ac:dyDescent="0.35">
      <c r="L18725" s="213"/>
    </row>
    <row r="18726" spans="12:12" x14ac:dyDescent="0.35">
      <c r="L18726" s="213"/>
    </row>
    <row r="18727" spans="12:12" x14ac:dyDescent="0.35">
      <c r="L18727" s="213"/>
    </row>
    <row r="18728" spans="12:12" x14ac:dyDescent="0.35">
      <c r="L18728" s="213"/>
    </row>
    <row r="18729" spans="12:12" x14ac:dyDescent="0.35">
      <c r="L18729" s="213"/>
    </row>
    <row r="18730" spans="12:12" x14ac:dyDescent="0.35">
      <c r="L18730" s="213"/>
    </row>
    <row r="18731" spans="12:12" x14ac:dyDescent="0.35">
      <c r="L18731" s="213"/>
    </row>
    <row r="18732" spans="12:12" x14ac:dyDescent="0.35">
      <c r="L18732" s="213"/>
    </row>
    <row r="18733" spans="12:12" x14ac:dyDescent="0.35">
      <c r="L18733" s="213"/>
    </row>
    <row r="18734" spans="12:12" x14ac:dyDescent="0.35">
      <c r="L18734" s="213"/>
    </row>
    <row r="18735" spans="12:12" x14ac:dyDescent="0.35">
      <c r="L18735" s="213"/>
    </row>
    <row r="18736" spans="12:12" x14ac:dyDescent="0.35">
      <c r="L18736" s="213"/>
    </row>
    <row r="18737" spans="12:12" x14ac:dyDescent="0.35">
      <c r="L18737" s="213"/>
    </row>
    <row r="18738" spans="12:12" x14ac:dyDescent="0.35">
      <c r="L18738" s="213"/>
    </row>
    <row r="18739" spans="12:12" x14ac:dyDescent="0.35">
      <c r="L18739" s="213"/>
    </row>
    <row r="18740" spans="12:12" x14ac:dyDescent="0.35">
      <c r="L18740" s="213"/>
    </row>
    <row r="18741" spans="12:12" x14ac:dyDescent="0.35">
      <c r="L18741" s="213"/>
    </row>
    <row r="18742" spans="12:12" x14ac:dyDescent="0.35">
      <c r="L18742" s="213"/>
    </row>
    <row r="18743" spans="12:12" x14ac:dyDescent="0.35">
      <c r="L18743" s="213"/>
    </row>
    <row r="18744" spans="12:12" x14ac:dyDescent="0.35">
      <c r="L18744" s="213"/>
    </row>
    <row r="18745" spans="12:12" x14ac:dyDescent="0.35">
      <c r="L18745" s="213"/>
    </row>
    <row r="18746" spans="12:12" x14ac:dyDescent="0.35">
      <c r="L18746" s="213"/>
    </row>
    <row r="18747" spans="12:12" x14ac:dyDescent="0.35">
      <c r="L18747" s="213"/>
    </row>
    <row r="18748" spans="12:12" x14ac:dyDescent="0.35">
      <c r="L18748" s="213"/>
    </row>
    <row r="18749" spans="12:12" x14ac:dyDescent="0.35">
      <c r="L18749" s="213"/>
    </row>
    <row r="18750" spans="12:12" x14ac:dyDescent="0.35">
      <c r="L18750" s="213"/>
    </row>
    <row r="18751" spans="12:12" x14ac:dyDescent="0.35">
      <c r="L18751" s="213"/>
    </row>
    <row r="18752" spans="12:12" x14ac:dyDescent="0.35">
      <c r="L18752" s="213"/>
    </row>
    <row r="18753" spans="12:12" x14ac:dyDescent="0.35">
      <c r="L18753" s="213"/>
    </row>
    <row r="18754" spans="12:12" x14ac:dyDescent="0.35">
      <c r="L18754" s="213"/>
    </row>
    <row r="18755" spans="12:12" x14ac:dyDescent="0.35">
      <c r="L18755" s="213"/>
    </row>
    <row r="18756" spans="12:12" x14ac:dyDescent="0.35">
      <c r="L18756" s="213"/>
    </row>
    <row r="18757" spans="12:12" x14ac:dyDescent="0.35">
      <c r="L18757" s="213"/>
    </row>
    <row r="18758" spans="12:12" x14ac:dyDescent="0.35">
      <c r="L18758" s="213"/>
    </row>
    <row r="18759" spans="12:12" x14ac:dyDescent="0.35">
      <c r="L18759" s="213"/>
    </row>
    <row r="18760" spans="12:12" x14ac:dyDescent="0.35">
      <c r="L18760" s="213"/>
    </row>
    <row r="18761" spans="12:12" x14ac:dyDescent="0.35">
      <c r="L18761" s="213"/>
    </row>
    <row r="18762" spans="12:12" x14ac:dyDescent="0.35">
      <c r="L18762" s="213"/>
    </row>
    <row r="18763" spans="12:12" x14ac:dyDescent="0.35">
      <c r="L18763" s="213"/>
    </row>
    <row r="18764" spans="12:12" x14ac:dyDescent="0.35">
      <c r="L18764" s="213"/>
    </row>
    <row r="18765" spans="12:12" x14ac:dyDescent="0.35">
      <c r="L18765" s="213"/>
    </row>
    <row r="18766" spans="12:12" x14ac:dyDescent="0.35">
      <c r="L18766" s="213"/>
    </row>
    <row r="18767" spans="12:12" x14ac:dyDescent="0.35">
      <c r="L18767" s="213"/>
    </row>
    <row r="18768" spans="12:12" x14ac:dyDescent="0.35">
      <c r="L18768" s="213"/>
    </row>
    <row r="18769" spans="12:12" x14ac:dyDescent="0.35">
      <c r="L18769" s="213"/>
    </row>
    <row r="18770" spans="12:12" x14ac:dyDescent="0.35">
      <c r="L18770" s="213"/>
    </row>
    <row r="18771" spans="12:12" x14ac:dyDescent="0.35">
      <c r="L18771" s="213"/>
    </row>
    <row r="18772" spans="12:12" x14ac:dyDescent="0.35">
      <c r="L18772" s="213"/>
    </row>
    <row r="18773" spans="12:12" x14ac:dyDescent="0.35">
      <c r="L18773" s="213"/>
    </row>
    <row r="18774" spans="12:12" x14ac:dyDescent="0.35">
      <c r="L18774" s="213"/>
    </row>
    <row r="18775" spans="12:12" x14ac:dyDescent="0.35">
      <c r="L18775" s="213"/>
    </row>
    <row r="18776" spans="12:12" x14ac:dyDescent="0.35">
      <c r="L18776" s="213"/>
    </row>
    <row r="18777" spans="12:12" x14ac:dyDescent="0.35">
      <c r="L18777" s="213"/>
    </row>
    <row r="18778" spans="12:12" x14ac:dyDescent="0.35">
      <c r="L18778" s="213"/>
    </row>
    <row r="18779" spans="12:12" x14ac:dyDescent="0.35">
      <c r="L18779" s="213"/>
    </row>
    <row r="18780" spans="12:12" x14ac:dyDescent="0.35">
      <c r="L18780" s="213"/>
    </row>
    <row r="18781" spans="12:12" x14ac:dyDescent="0.35">
      <c r="L18781" s="213"/>
    </row>
    <row r="18782" spans="12:12" x14ac:dyDescent="0.35">
      <c r="L18782" s="213"/>
    </row>
    <row r="18783" spans="12:12" x14ac:dyDescent="0.35">
      <c r="L18783" s="213"/>
    </row>
    <row r="18784" spans="12:12" x14ac:dyDescent="0.35">
      <c r="L18784" s="213"/>
    </row>
    <row r="18785" spans="12:12" x14ac:dyDescent="0.35">
      <c r="L18785" s="213"/>
    </row>
    <row r="18786" spans="12:12" x14ac:dyDescent="0.35">
      <c r="L18786" s="213"/>
    </row>
    <row r="18787" spans="12:12" x14ac:dyDescent="0.35">
      <c r="L18787" s="213"/>
    </row>
    <row r="18788" spans="12:12" x14ac:dyDescent="0.35">
      <c r="L18788" s="213"/>
    </row>
    <row r="18789" spans="12:12" x14ac:dyDescent="0.35">
      <c r="L18789" s="213"/>
    </row>
    <row r="18790" spans="12:12" x14ac:dyDescent="0.35">
      <c r="L18790" s="213"/>
    </row>
    <row r="18791" spans="12:12" x14ac:dyDescent="0.35">
      <c r="L18791" s="213"/>
    </row>
    <row r="18792" spans="12:12" x14ac:dyDescent="0.35">
      <c r="L18792" s="213"/>
    </row>
    <row r="18793" spans="12:12" x14ac:dyDescent="0.35">
      <c r="L18793" s="213"/>
    </row>
    <row r="18794" spans="12:12" x14ac:dyDescent="0.35">
      <c r="L18794" s="213"/>
    </row>
    <row r="18795" spans="12:12" x14ac:dyDescent="0.35">
      <c r="L18795" s="213"/>
    </row>
    <row r="18796" spans="12:12" x14ac:dyDescent="0.35">
      <c r="L18796" s="213"/>
    </row>
    <row r="18797" spans="12:12" x14ac:dyDescent="0.35">
      <c r="L18797" s="213"/>
    </row>
    <row r="18798" spans="12:12" x14ac:dyDescent="0.35">
      <c r="L18798" s="213"/>
    </row>
    <row r="18799" spans="12:12" x14ac:dyDescent="0.35">
      <c r="L18799" s="213"/>
    </row>
    <row r="18800" spans="12:12" x14ac:dyDescent="0.35">
      <c r="L18800" s="213"/>
    </row>
    <row r="18801" spans="12:12" x14ac:dyDescent="0.35">
      <c r="L18801" s="213"/>
    </row>
    <row r="18802" spans="12:12" x14ac:dyDescent="0.35">
      <c r="L18802" s="213"/>
    </row>
    <row r="18803" spans="12:12" x14ac:dyDescent="0.35">
      <c r="L18803" s="213"/>
    </row>
    <row r="18804" spans="12:12" x14ac:dyDescent="0.35">
      <c r="L18804" s="213"/>
    </row>
    <row r="18805" spans="12:12" x14ac:dyDescent="0.35">
      <c r="L18805" s="213"/>
    </row>
    <row r="18806" spans="12:12" x14ac:dyDescent="0.35">
      <c r="L18806" s="213"/>
    </row>
    <row r="18807" spans="12:12" x14ac:dyDescent="0.35">
      <c r="L18807" s="213"/>
    </row>
    <row r="18808" spans="12:12" x14ac:dyDescent="0.35">
      <c r="L18808" s="213"/>
    </row>
    <row r="18809" spans="12:12" x14ac:dyDescent="0.35">
      <c r="L18809" s="213"/>
    </row>
    <row r="18810" spans="12:12" x14ac:dyDescent="0.35">
      <c r="L18810" s="213"/>
    </row>
    <row r="18811" spans="12:12" x14ac:dyDescent="0.35">
      <c r="L18811" s="213"/>
    </row>
    <row r="18812" spans="12:12" x14ac:dyDescent="0.35">
      <c r="L18812" s="213"/>
    </row>
    <row r="18813" spans="12:12" x14ac:dyDescent="0.35">
      <c r="L18813" s="213"/>
    </row>
    <row r="18814" spans="12:12" x14ac:dyDescent="0.35">
      <c r="L18814" s="213"/>
    </row>
    <row r="18815" spans="12:12" x14ac:dyDescent="0.35">
      <c r="L18815" s="213"/>
    </row>
    <row r="18816" spans="12:12" x14ac:dyDescent="0.35">
      <c r="L18816" s="213"/>
    </row>
    <row r="18817" spans="12:12" x14ac:dyDescent="0.35">
      <c r="L18817" s="213"/>
    </row>
    <row r="18818" spans="12:12" x14ac:dyDescent="0.35">
      <c r="L18818" s="213"/>
    </row>
    <row r="18819" spans="12:12" x14ac:dyDescent="0.35">
      <c r="L18819" s="213"/>
    </row>
    <row r="18820" spans="12:12" x14ac:dyDescent="0.35">
      <c r="L18820" s="213"/>
    </row>
    <row r="18821" spans="12:12" x14ac:dyDescent="0.35">
      <c r="L18821" s="213"/>
    </row>
    <row r="18822" spans="12:12" x14ac:dyDescent="0.35">
      <c r="L18822" s="213"/>
    </row>
    <row r="18823" spans="12:12" x14ac:dyDescent="0.35">
      <c r="L18823" s="213"/>
    </row>
    <row r="18824" spans="12:12" x14ac:dyDescent="0.35">
      <c r="L18824" s="213"/>
    </row>
    <row r="18825" spans="12:12" x14ac:dyDescent="0.35">
      <c r="L18825" s="213"/>
    </row>
    <row r="18826" spans="12:12" x14ac:dyDescent="0.35">
      <c r="L18826" s="213"/>
    </row>
    <row r="18827" spans="12:12" x14ac:dyDescent="0.35">
      <c r="L18827" s="213"/>
    </row>
    <row r="18828" spans="12:12" x14ac:dyDescent="0.35">
      <c r="L18828" s="213"/>
    </row>
    <row r="18829" spans="12:12" x14ac:dyDescent="0.35">
      <c r="L18829" s="213"/>
    </row>
    <row r="18830" spans="12:12" x14ac:dyDescent="0.35">
      <c r="L18830" s="213"/>
    </row>
    <row r="18831" spans="12:12" x14ac:dyDescent="0.35">
      <c r="L18831" s="213"/>
    </row>
    <row r="18832" spans="12:12" x14ac:dyDescent="0.35">
      <c r="L18832" s="213"/>
    </row>
    <row r="18833" spans="12:12" x14ac:dyDescent="0.35">
      <c r="L18833" s="213"/>
    </row>
    <row r="18834" spans="12:12" x14ac:dyDescent="0.35">
      <c r="L18834" s="213"/>
    </row>
    <row r="18835" spans="12:12" x14ac:dyDescent="0.35">
      <c r="L18835" s="213"/>
    </row>
    <row r="18836" spans="12:12" x14ac:dyDescent="0.35">
      <c r="L18836" s="213"/>
    </row>
    <row r="18837" spans="12:12" x14ac:dyDescent="0.35">
      <c r="L18837" s="213"/>
    </row>
    <row r="18838" spans="12:12" x14ac:dyDescent="0.35">
      <c r="L18838" s="213"/>
    </row>
    <row r="18839" spans="12:12" x14ac:dyDescent="0.35">
      <c r="L18839" s="213"/>
    </row>
    <row r="18840" spans="12:12" x14ac:dyDescent="0.35">
      <c r="L18840" s="213"/>
    </row>
    <row r="18841" spans="12:12" x14ac:dyDescent="0.35">
      <c r="L18841" s="213"/>
    </row>
    <row r="18842" spans="12:12" x14ac:dyDescent="0.35">
      <c r="L18842" s="213"/>
    </row>
    <row r="18843" spans="12:12" x14ac:dyDescent="0.35">
      <c r="L18843" s="213"/>
    </row>
    <row r="18844" spans="12:12" x14ac:dyDescent="0.35">
      <c r="L18844" s="213"/>
    </row>
    <row r="18845" spans="12:12" x14ac:dyDescent="0.35">
      <c r="L18845" s="213"/>
    </row>
    <row r="18846" spans="12:12" x14ac:dyDescent="0.35">
      <c r="L18846" s="213"/>
    </row>
    <row r="18847" spans="12:12" x14ac:dyDescent="0.35">
      <c r="L18847" s="213"/>
    </row>
    <row r="18848" spans="12:12" x14ac:dyDescent="0.35">
      <c r="L18848" s="213"/>
    </row>
    <row r="18849" spans="12:12" x14ac:dyDescent="0.35">
      <c r="L18849" s="213"/>
    </row>
    <row r="18850" spans="12:12" x14ac:dyDescent="0.35">
      <c r="L18850" s="213"/>
    </row>
    <row r="18851" spans="12:12" x14ac:dyDescent="0.35">
      <c r="L18851" s="213"/>
    </row>
    <row r="18852" spans="12:12" x14ac:dyDescent="0.35">
      <c r="L18852" s="213"/>
    </row>
    <row r="18853" spans="12:12" x14ac:dyDescent="0.35">
      <c r="L18853" s="213"/>
    </row>
    <row r="18854" spans="12:12" x14ac:dyDescent="0.35">
      <c r="L18854" s="213"/>
    </row>
    <row r="18855" spans="12:12" x14ac:dyDescent="0.35">
      <c r="L18855" s="213"/>
    </row>
    <row r="18856" spans="12:12" x14ac:dyDescent="0.35">
      <c r="L18856" s="213"/>
    </row>
    <row r="18857" spans="12:12" x14ac:dyDescent="0.35">
      <c r="L18857" s="213"/>
    </row>
    <row r="18858" spans="12:12" x14ac:dyDescent="0.35">
      <c r="L18858" s="213"/>
    </row>
    <row r="18859" spans="12:12" x14ac:dyDescent="0.35">
      <c r="L18859" s="213"/>
    </row>
    <row r="18860" spans="12:12" x14ac:dyDescent="0.35">
      <c r="L18860" s="213"/>
    </row>
    <row r="18861" spans="12:12" x14ac:dyDescent="0.35">
      <c r="L18861" s="213"/>
    </row>
    <row r="18862" spans="12:12" x14ac:dyDescent="0.35">
      <c r="L18862" s="213"/>
    </row>
    <row r="18863" spans="12:12" x14ac:dyDescent="0.35">
      <c r="L18863" s="213"/>
    </row>
    <row r="18864" spans="12:12" x14ac:dyDescent="0.35">
      <c r="L18864" s="213"/>
    </row>
    <row r="18865" spans="12:12" x14ac:dyDescent="0.35">
      <c r="L18865" s="213"/>
    </row>
    <row r="18866" spans="12:12" x14ac:dyDescent="0.35">
      <c r="L18866" s="213"/>
    </row>
    <row r="18867" spans="12:12" x14ac:dyDescent="0.35">
      <c r="L18867" s="213"/>
    </row>
    <row r="18868" spans="12:12" x14ac:dyDescent="0.35">
      <c r="L18868" s="213"/>
    </row>
    <row r="18869" spans="12:12" x14ac:dyDescent="0.35">
      <c r="L18869" s="213"/>
    </row>
    <row r="18870" spans="12:12" x14ac:dyDescent="0.35">
      <c r="L18870" s="213"/>
    </row>
    <row r="18871" spans="12:12" x14ac:dyDescent="0.35">
      <c r="L18871" s="213"/>
    </row>
    <row r="18872" spans="12:12" x14ac:dyDescent="0.35">
      <c r="L18872" s="213"/>
    </row>
    <row r="18873" spans="12:12" x14ac:dyDescent="0.35">
      <c r="L18873" s="213"/>
    </row>
    <row r="18874" spans="12:12" x14ac:dyDescent="0.35">
      <c r="L18874" s="213"/>
    </row>
    <row r="18875" spans="12:12" x14ac:dyDescent="0.35">
      <c r="L18875" s="213"/>
    </row>
    <row r="18876" spans="12:12" x14ac:dyDescent="0.35">
      <c r="L18876" s="213"/>
    </row>
    <row r="18877" spans="12:12" x14ac:dyDescent="0.35">
      <c r="L18877" s="213"/>
    </row>
    <row r="18878" spans="12:12" x14ac:dyDescent="0.35">
      <c r="L18878" s="213"/>
    </row>
    <row r="18879" spans="12:12" x14ac:dyDescent="0.35">
      <c r="L18879" s="213"/>
    </row>
    <row r="18880" spans="12:12" x14ac:dyDescent="0.35">
      <c r="L18880" s="213"/>
    </row>
    <row r="18881" spans="12:12" x14ac:dyDescent="0.35">
      <c r="L18881" s="213"/>
    </row>
    <row r="18882" spans="12:12" x14ac:dyDescent="0.35">
      <c r="L18882" s="213"/>
    </row>
    <row r="18883" spans="12:12" x14ac:dyDescent="0.35">
      <c r="L18883" s="213"/>
    </row>
    <row r="18884" spans="12:12" x14ac:dyDescent="0.35">
      <c r="L18884" s="213"/>
    </row>
    <row r="18885" spans="12:12" x14ac:dyDescent="0.35">
      <c r="L18885" s="213"/>
    </row>
    <row r="18886" spans="12:12" x14ac:dyDescent="0.35">
      <c r="L18886" s="213"/>
    </row>
    <row r="18887" spans="12:12" x14ac:dyDescent="0.35">
      <c r="L18887" s="213"/>
    </row>
    <row r="18888" spans="12:12" x14ac:dyDescent="0.35">
      <c r="L18888" s="213"/>
    </row>
    <row r="18889" spans="12:12" x14ac:dyDescent="0.35">
      <c r="L18889" s="213"/>
    </row>
    <row r="18890" spans="12:12" x14ac:dyDescent="0.35">
      <c r="L18890" s="213"/>
    </row>
    <row r="18891" spans="12:12" x14ac:dyDescent="0.35">
      <c r="L18891" s="213"/>
    </row>
    <row r="18892" spans="12:12" x14ac:dyDescent="0.35">
      <c r="L18892" s="213"/>
    </row>
    <row r="18893" spans="12:12" x14ac:dyDescent="0.35">
      <c r="L18893" s="213"/>
    </row>
    <row r="18894" spans="12:12" x14ac:dyDescent="0.35">
      <c r="L18894" s="213"/>
    </row>
    <row r="18895" spans="12:12" x14ac:dyDescent="0.35">
      <c r="L18895" s="213"/>
    </row>
    <row r="18896" spans="12:12" x14ac:dyDescent="0.35">
      <c r="L18896" s="213"/>
    </row>
    <row r="18897" spans="12:12" x14ac:dyDescent="0.35">
      <c r="L18897" s="213"/>
    </row>
    <row r="18898" spans="12:12" x14ac:dyDescent="0.35">
      <c r="L18898" s="213"/>
    </row>
    <row r="18899" spans="12:12" x14ac:dyDescent="0.35">
      <c r="L18899" s="213"/>
    </row>
    <row r="18900" spans="12:12" x14ac:dyDescent="0.35">
      <c r="L18900" s="213"/>
    </row>
    <row r="18901" spans="12:12" x14ac:dyDescent="0.35">
      <c r="L18901" s="213"/>
    </row>
    <row r="18902" spans="12:12" x14ac:dyDescent="0.35">
      <c r="L18902" s="213"/>
    </row>
    <row r="18903" spans="12:12" x14ac:dyDescent="0.35">
      <c r="L18903" s="213"/>
    </row>
    <row r="18904" spans="12:12" x14ac:dyDescent="0.35">
      <c r="L18904" s="213"/>
    </row>
    <row r="18905" spans="12:12" x14ac:dyDescent="0.35">
      <c r="L18905" s="213"/>
    </row>
    <row r="18906" spans="12:12" x14ac:dyDescent="0.35">
      <c r="L18906" s="213"/>
    </row>
    <row r="18907" spans="12:12" x14ac:dyDescent="0.35">
      <c r="L18907" s="213"/>
    </row>
    <row r="18908" spans="12:12" x14ac:dyDescent="0.35">
      <c r="L18908" s="213"/>
    </row>
    <row r="18909" spans="12:12" x14ac:dyDescent="0.35">
      <c r="L18909" s="213"/>
    </row>
    <row r="18910" spans="12:12" x14ac:dyDescent="0.35">
      <c r="L18910" s="213"/>
    </row>
    <row r="18911" spans="12:12" x14ac:dyDescent="0.35">
      <c r="L18911" s="213"/>
    </row>
    <row r="18912" spans="12:12" x14ac:dyDescent="0.35">
      <c r="L18912" s="213"/>
    </row>
    <row r="18913" spans="12:12" x14ac:dyDescent="0.35">
      <c r="L18913" s="213"/>
    </row>
    <row r="18914" spans="12:12" x14ac:dyDescent="0.35">
      <c r="L18914" s="213"/>
    </row>
    <row r="18915" spans="12:12" x14ac:dyDescent="0.35">
      <c r="L18915" s="213"/>
    </row>
    <row r="18916" spans="12:12" x14ac:dyDescent="0.35">
      <c r="L18916" s="213"/>
    </row>
    <row r="18917" spans="12:12" x14ac:dyDescent="0.35">
      <c r="L18917" s="213"/>
    </row>
    <row r="18918" spans="12:12" x14ac:dyDescent="0.35">
      <c r="L18918" s="213"/>
    </row>
    <row r="18919" spans="12:12" x14ac:dyDescent="0.35">
      <c r="L18919" s="213"/>
    </row>
    <row r="18920" spans="12:12" x14ac:dyDescent="0.35">
      <c r="L18920" s="213"/>
    </row>
    <row r="18921" spans="12:12" x14ac:dyDescent="0.35">
      <c r="L18921" s="213"/>
    </row>
    <row r="18922" spans="12:12" x14ac:dyDescent="0.35">
      <c r="L18922" s="213"/>
    </row>
    <row r="18923" spans="12:12" x14ac:dyDescent="0.35">
      <c r="L18923" s="213"/>
    </row>
    <row r="18924" spans="12:12" x14ac:dyDescent="0.35">
      <c r="L18924" s="213"/>
    </row>
    <row r="18925" spans="12:12" x14ac:dyDescent="0.35">
      <c r="L18925" s="213"/>
    </row>
    <row r="18926" spans="12:12" x14ac:dyDescent="0.35">
      <c r="L18926" s="213"/>
    </row>
    <row r="18927" spans="12:12" x14ac:dyDescent="0.35">
      <c r="L18927" s="213"/>
    </row>
    <row r="18928" spans="12:12" x14ac:dyDescent="0.35">
      <c r="L18928" s="213"/>
    </row>
    <row r="18929" spans="12:12" x14ac:dyDescent="0.35">
      <c r="L18929" s="213"/>
    </row>
    <row r="18930" spans="12:12" x14ac:dyDescent="0.35">
      <c r="L18930" s="213"/>
    </row>
    <row r="18931" spans="12:12" x14ac:dyDescent="0.35">
      <c r="L18931" s="213"/>
    </row>
    <row r="18932" spans="12:12" x14ac:dyDescent="0.35">
      <c r="L18932" s="213"/>
    </row>
    <row r="18933" spans="12:12" x14ac:dyDescent="0.35">
      <c r="L18933" s="213"/>
    </row>
    <row r="18934" spans="12:12" x14ac:dyDescent="0.35">
      <c r="L18934" s="213"/>
    </row>
    <row r="18935" spans="12:12" x14ac:dyDescent="0.35">
      <c r="L18935" s="213"/>
    </row>
    <row r="18936" spans="12:12" x14ac:dyDescent="0.35">
      <c r="L18936" s="213"/>
    </row>
    <row r="18937" spans="12:12" x14ac:dyDescent="0.35">
      <c r="L18937" s="213"/>
    </row>
    <row r="18938" spans="12:12" x14ac:dyDescent="0.35">
      <c r="L18938" s="213"/>
    </row>
    <row r="18939" spans="12:12" x14ac:dyDescent="0.35">
      <c r="L18939" s="213"/>
    </row>
    <row r="18940" spans="12:12" x14ac:dyDescent="0.35">
      <c r="L18940" s="213"/>
    </row>
    <row r="18941" spans="12:12" x14ac:dyDescent="0.35">
      <c r="L18941" s="213"/>
    </row>
    <row r="18942" spans="12:12" x14ac:dyDescent="0.35">
      <c r="L18942" s="213"/>
    </row>
    <row r="18943" spans="12:12" x14ac:dyDescent="0.35">
      <c r="L18943" s="213"/>
    </row>
    <row r="18944" spans="12:12" x14ac:dyDescent="0.35">
      <c r="L18944" s="213"/>
    </row>
    <row r="18945" spans="12:12" x14ac:dyDescent="0.35">
      <c r="L18945" s="213"/>
    </row>
    <row r="18946" spans="12:12" x14ac:dyDescent="0.35">
      <c r="L18946" s="213"/>
    </row>
    <row r="18947" spans="12:12" x14ac:dyDescent="0.35">
      <c r="L18947" s="213"/>
    </row>
    <row r="18948" spans="12:12" x14ac:dyDescent="0.35">
      <c r="L18948" s="213"/>
    </row>
    <row r="18949" spans="12:12" x14ac:dyDescent="0.35">
      <c r="L18949" s="213"/>
    </row>
    <row r="18950" spans="12:12" x14ac:dyDescent="0.35">
      <c r="L18950" s="213"/>
    </row>
    <row r="18951" spans="12:12" x14ac:dyDescent="0.35">
      <c r="L18951" s="213"/>
    </row>
    <row r="18952" spans="12:12" x14ac:dyDescent="0.35">
      <c r="L18952" s="213"/>
    </row>
    <row r="18953" spans="12:12" x14ac:dyDescent="0.35">
      <c r="L18953" s="213"/>
    </row>
    <row r="18954" spans="12:12" x14ac:dyDescent="0.35">
      <c r="L18954" s="213"/>
    </row>
    <row r="18955" spans="12:12" x14ac:dyDescent="0.35">
      <c r="L18955" s="213"/>
    </row>
    <row r="18956" spans="12:12" x14ac:dyDescent="0.35">
      <c r="L18956" s="213"/>
    </row>
    <row r="18957" spans="12:12" x14ac:dyDescent="0.35">
      <c r="L18957" s="213"/>
    </row>
    <row r="18958" spans="12:12" x14ac:dyDescent="0.35">
      <c r="L18958" s="213"/>
    </row>
    <row r="18959" spans="12:12" x14ac:dyDescent="0.35">
      <c r="L18959" s="213"/>
    </row>
    <row r="18960" spans="12:12" x14ac:dyDescent="0.35">
      <c r="L18960" s="213"/>
    </row>
    <row r="18961" spans="12:12" x14ac:dyDescent="0.35">
      <c r="L18961" s="213"/>
    </row>
    <row r="18962" spans="12:12" x14ac:dyDescent="0.35">
      <c r="L18962" s="213"/>
    </row>
    <row r="18963" spans="12:12" x14ac:dyDescent="0.35">
      <c r="L18963" s="213"/>
    </row>
    <row r="18964" spans="12:12" x14ac:dyDescent="0.35">
      <c r="L18964" s="213"/>
    </row>
    <row r="18965" spans="12:12" x14ac:dyDescent="0.35">
      <c r="L18965" s="213"/>
    </row>
    <row r="18966" spans="12:12" x14ac:dyDescent="0.35">
      <c r="L18966" s="213"/>
    </row>
    <row r="18967" spans="12:12" x14ac:dyDescent="0.35">
      <c r="L18967" s="213"/>
    </row>
    <row r="18968" spans="12:12" x14ac:dyDescent="0.35">
      <c r="L18968" s="213"/>
    </row>
    <row r="18969" spans="12:12" x14ac:dyDescent="0.35">
      <c r="L18969" s="213"/>
    </row>
    <row r="18970" spans="12:12" x14ac:dyDescent="0.35">
      <c r="L18970" s="213"/>
    </row>
    <row r="18971" spans="12:12" x14ac:dyDescent="0.35">
      <c r="L18971" s="213"/>
    </row>
    <row r="18972" spans="12:12" x14ac:dyDescent="0.35">
      <c r="L18972" s="213"/>
    </row>
    <row r="18973" spans="12:12" x14ac:dyDescent="0.35">
      <c r="L18973" s="213"/>
    </row>
    <row r="18974" spans="12:12" x14ac:dyDescent="0.35">
      <c r="L18974" s="213"/>
    </row>
    <row r="18975" spans="12:12" x14ac:dyDescent="0.35">
      <c r="L18975" s="213"/>
    </row>
    <row r="18976" spans="12:12" x14ac:dyDescent="0.35">
      <c r="L18976" s="213"/>
    </row>
    <row r="18977" spans="12:12" x14ac:dyDescent="0.35">
      <c r="L18977" s="213"/>
    </row>
    <row r="18978" spans="12:12" x14ac:dyDescent="0.35">
      <c r="L18978" s="213"/>
    </row>
    <row r="18979" spans="12:12" x14ac:dyDescent="0.35">
      <c r="L18979" s="213"/>
    </row>
    <row r="18980" spans="12:12" x14ac:dyDescent="0.35">
      <c r="L18980" s="213"/>
    </row>
    <row r="18981" spans="12:12" x14ac:dyDescent="0.35">
      <c r="L18981" s="213"/>
    </row>
    <row r="18982" spans="12:12" x14ac:dyDescent="0.35">
      <c r="L18982" s="213"/>
    </row>
    <row r="18983" spans="12:12" x14ac:dyDescent="0.35">
      <c r="L18983" s="213"/>
    </row>
    <row r="18984" spans="12:12" x14ac:dyDescent="0.35">
      <c r="L18984" s="213"/>
    </row>
    <row r="18985" spans="12:12" x14ac:dyDescent="0.35">
      <c r="L18985" s="213"/>
    </row>
    <row r="18986" spans="12:12" x14ac:dyDescent="0.35">
      <c r="L18986" s="213"/>
    </row>
    <row r="18987" spans="12:12" x14ac:dyDescent="0.35">
      <c r="L18987" s="213"/>
    </row>
    <row r="18988" spans="12:12" x14ac:dyDescent="0.35">
      <c r="L18988" s="213"/>
    </row>
    <row r="18989" spans="12:12" x14ac:dyDescent="0.35">
      <c r="L18989" s="213"/>
    </row>
    <row r="18990" spans="12:12" x14ac:dyDescent="0.35">
      <c r="L18990" s="213"/>
    </row>
    <row r="18991" spans="12:12" x14ac:dyDescent="0.35">
      <c r="L18991" s="213"/>
    </row>
    <row r="18992" spans="12:12" x14ac:dyDescent="0.35">
      <c r="L18992" s="213"/>
    </row>
    <row r="18993" spans="12:12" x14ac:dyDescent="0.35">
      <c r="L18993" s="213"/>
    </row>
    <row r="18994" spans="12:12" x14ac:dyDescent="0.35">
      <c r="L18994" s="213"/>
    </row>
    <row r="18995" spans="12:12" x14ac:dyDescent="0.35">
      <c r="L18995" s="213"/>
    </row>
    <row r="18996" spans="12:12" x14ac:dyDescent="0.35">
      <c r="L18996" s="213"/>
    </row>
    <row r="18997" spans="12:12" x14ac:dyDescent="0.35">
      <c r="L18997" s="213"/>
    </row>
    <row r="18998" spans="12:12" x14ac:dyDescent="0.35">
      <c r="L18998" s="213"/>
    </row>
    <row r="18999" spans="12:12" x14ac:dyDescent="0.35">
      <c r="L18999" s="213"/>
    </row>
    <row r="19000" spans="12:12" x14ac:dyDescent="0.35">
      <c r="L19000" s="213"/>
    </row>
    <row r="19001" spans="12:12" x14ac:dyDescent="0.35">
      <c r="L19001" s="213"/>
    </row>
    <row r="19002" spans="12:12" x14ac:dyDescent="0.35">
      <c r="L19002" s="213"/>
    </row>
    <row r="19003" spans="12:12" x14ac:dyDescent="0.35">
      <c r="L19003" s="213"/>
    </row>
    <row r="19004" spans="12:12" x14ac:dyDescent="0.35">
      <c r="L19004" s="213"/>
    </row>
    <row r="19005" spans="12:12" x14ac:dyDescent="0.35">
      <c r="L19005" s="213"/>
    </row>
    <row r="19006" spans="12:12" x14ac:dyDescent="0.35">
      <c r="L19006" s="213"/>
    </row>
    <row r="19007" spans="12:12" x14ac:dyDescent="0.35">
      <c r="L19007" s="213"/>
    </row>
    <row r="19008" spans="12:12" x14ac:dyDescent="0.35">
      <c r="L19008" s="213"/>
    </row>
    <row r="19009" spans="12:12" x14ac:dyDescent="0.35">
      <c r="L19009" s="213"/>
    </row>
    <row r="19010" spans="12:12" x14ac:dyDescent="0.35">
      <c r="L19010" s="213"/>
    </row>
    <row r="19011" spans="12:12" x14ac:dyDescent="0.35">
      <c r="L19011" s="213"/>
    </row>
    <row r="19012" spans="12:12" x14ac:dyDescent="0.35">
      <c r="L19012" s="213"/>
    </row>
    <row r="19013" spans="12:12" x14ac:dyDescent="0.35">
      <c r="L19013" s="213"/>
    </row>
    <row r="19014" spans="12:12" x14ac:dyDescent="0.35">
      <c r="L19014" s="213"/>
    </row>
    <row r="19015" spans="12:12" x14ac:dyDescent="0.35">
      <c r="L19015" s="213"/>
    </row>
    <row r="19016" spans="12:12" x14ac:dyDescent="0.35">
      <c r="L19016" s="213"/>
    </row>
    <row r="19017" spans="12:12" x14ac:dyDescent="0.35">
      <c r="L19017" s="213"/>
    </row>
    <row r="19018" spans="12:12" x14ac:dyDescent="0.35">
      <c r="L19018" s="213"/>
    </row>
    <row r="19019" spans="12:12" x14ac:dyDescent="0.35">
      <c r="L19019" s="213"/>
    </row>
    <row r="19020" spans="12:12" x14ac:dyDescent="0.35">
      <c r="L19020" s="213"/>
    </row>
    <row r="19021" spans="12:12" x14ac:dyDescent="0.35">
      <c r="L19021" s="213"/>
    </row>
    <row r="19022" spans="12:12" x14ac:dyDescent="0.35">
      <c r="L19022" s="213"/>
    </row>
    <row r="19023" spans="12:12" x14ac:dyDescent="0.35">
      <c r="L19023" s="213"/>
    </row>
    <row r="19024" spans="12:12" x14ac:dyDescent="0.35">
      <c r="L19024" s="213"/>
    </row>
    <row r="19025" spans="12:12" x14ac:dyDescent="0.35">
      <c r="L19025" s="213"/>
    </row>
    <row r="19026" spans="12:12" x14ac:dyDescent="0.35">
      <c r="L19026" s="213"/>
    </row>
    <row r="19027" spans="12:12" x14ac:dyDescent="0.35">
      <c r="L19027" s="213"/>
    </row>
    <row r="19028" spans="12:12" x14ac:dyDescent="0.35">
      <c r="L19028" s="213"/>
    </row>
    <row r="19029" spans="12:12" x14ac:dyDescent="0.35">
      <c r="L19029" s="213"/>
    </row>
    <row r="19030" spans="12:12" x14ac:dyDescent="0.35">
      <c r="L19030" s="213"/>
    </row>
    <row r="19031" spans="12:12" x14ac:dyDescent="0.35">
      <c r="L19031" s="213"/>
    </row>
    <row r="19032" spans="12:12" x14ac:dyDescent="0.35">
      <c r="L19032" s="213"/>
    </row>
    <row r="19033" spans="12:12" x14ac:dyDescent="0.35">
      <c r="L19033" s="213"/>
    </row>
    <row r="19034" spans="12:12" x14ac:dyDescent="0.35">
      <c r="L19034" s="213"/>
    </row>
    <row r="19035" spans="12:12" x14ac:dyDescent="0.35">
      <c r="L19035" s="213"/>
    </row>
    <row r="19036" spans="12:12" x14ac:dyDescent="0.35">
      <c r="L19036" s="213"/>
    </row>
    <row r="19037" spans="12:12" x14ac:dyDescent="0.35">
      <c r="L19037" s="213"/>
    </row>
    <row r="19038" spans="12:12" x14ac:dyDescent="0.35">
      <c r="L19038" s="213"/>
    </row>
    <row r="19039" spans="12:12" x14ac:dyDescent="0.35">
      <c r="L19039" s="213"/>
    </row>
    <row r="19040" spans="12:12" x14ac:dyDescent="0.35">
      <c r="L19040" s="213"/>
    </row>
    <row r="19041" spans="12:12" x14ac:dyDescent="0.35">
      <c r="L19041" s="213"/>
    </row>
    <row r="19042" spans="12:12" x14ac:dyDescent="0.35">
      <c r="L19042" s="213"/>
    </row>
    <row r="19043" spans="12:12" x14ac:dyDescent="0.35">
      <c r="L19043" s="213"/>
    </row>
    <row r="19044" spans="12:12" x14ac:dyDescent="0.35">
      <c r="L19044" s="213"/>
    </row>
    <row r="19045" spans="12:12" x14ac:dyDescent="0.35">
      <c r="L19045" s="213"/>
    </row>
    <row r="19046" spans="12:12" x14ac:dyDescent="0.35">
      <c r="L19046" s="213"/>
    </row>
    <row r="19047" spans="12:12" x14ac:dyDescent="0.35">
      <c r="L19047" s="213"/>
    </row>
    <row r="19048" spans="12:12" x14ac:dyDescent="0.35">
      <c r="L19048" s="213"/>
    </row>
    <row r="19049" spans="12:12" x14ac:dyDescent="0.35">
      <c r="L19049" s="213"/>
    </row>
    <row r="19050" spans="12:12" x14ac:dyDescent="0.35">
      <c r="L19050" s="213"/>
    </row>
    <row r="19051" spans="12:12" x14ac:dyDescent="0.35">
      <c r="L19051" s="213"/>
    </row>
    <row r="19052" spans="12:12" x14ac:dyDescent="0.35">
      <c r="L19052" s="213"/>
    </row>
    <row r="19053" spans="12:12" x14ac:dyDescent="0.35">
      <c r="L19053" s="213"/>
    </row>
    <row r="19054" spans="12:12" x14ac:dyDescent="0.35">
      <c r="L19054" s="213"/>
    </row>
    <row r="19055" spans="12:12" x14ac:dyDescent="0.35">
      <c r="L19055" s="213"/>
    </row>
    <row r="19056" spans="12:12" x14ac:dyDescent="0.35">
      <c r="L19056" s="213"/>
    </row>
    <row r="19057" spans="12:12" x14ac:dyDescent="0.35">
      <c r="L19057" s="213"/>
    </row>
    <row r="19058" spans="12:12" x14ac:dyDescent="0.35">
      <c r="L19058" s="213"/>
    </row>
    <row r="19059" spans="12:12" x14ac:dyDescent="0.35">
      <c r="L19059" s="213"/>
    </row>
    <row r="19060" spans="12:12" x14ac:dyDescent="0.35">
      <c r="L19060" s="213"/>
    </row>
    <row r="19061" spans="12:12" x14ac:dyDescent="0.35">
      <c r="L19061" s="213"/>
    </row>
    <row r="19062" spans="12:12" x14ac:dyDescent="0.35">
      <c r="L19062" s="213"/>
    </row>
    <row r="19063" spans="12:12" x14ac:dyDescent="0.35">
      <c r="L19063" s="213"/>
    </row>
    <row r="19064" spans="12:12" x14ac:dyDescent="0.35">
      <c r="L19064" s="213"/>
    </row>
    <row r="19065" spans="12:12" x14ac:dyDescent="0.35">
      <c r="L19065" s="213"/>
    </row>
    <row r="19066" spans="12:12" x14ac:dyDescent="0.35">
      <c r="L19066" s="213"/>
    </row>
    <row r="19067" spans="12:12" x14ac:dyDescent="0.35">
      <c r="L19067" s="213"/>
    </row>
    <row r="19068" spans="12:12" x14ac:dyDescent="0.35">
      <c r="L19068" s="213"/>
    </row>
    <row r="19069" spans="12:12" x14ac:dyDescent="0.35">
      <c r="L19069" s="213"/>
    </row>
    <row r="19070" spans="12:12" x14ac:dyDescent="0.35">
      <c r="L19070" s="213"/>
    </row>
    <row r="19071" spans="12:12" x14ac:dyDescent="0.35">
      <c r="L19071" s="213"/>
    </row>
    <row r="19072" spans="12:12" x14ac:dyDescent="0.35">
      <c r="L19072" s="213"/>
    </row>
    <row r="19073" spans="12:12" x14ac:dyDescent="0.35">
      <c r="L19073" s="213"/>
    </row>
    <row r="19074" spans="12:12" x14ac:dyDescent="0.35">
      <c r="L19074" s="213"/>
    </row>
    <row r="19075" spans="12:12" x14ac:dyDescent="0.35">
      <c r="L19075" s="213"/>
    </row>
    <row r="19076" spans="12:12" x14ac:dyDescent="0.35">
      <c r="L19076" s="213"/>
    </row>
    <row r="19077" spans="12:12" x14ac:dyDescent="0.35">
      <c r="L19077" s="213"/>
    </row>
    <row r="19078" spans="12:12" x14ac:dyDescent="0.35">
      <c r="L19078" s="213"/>
    </row>
    <row r="19079" spans="12:12" x14ac:dyDescent="0.35">
      <c r="L19079" s="213"/>
    </row>
    <row r="19080" spans="12:12" x14ac:dyDescent="0.35">
      <c r="L19080" s="213"/>
    </row>
    <row r="19081" spans="12:12" x14ac:dyDescent="0.35">
      <c r="L19081" s="213"/>
    </row>
    <row r="19082" spans="12:12" x14ac:dyDescent="0.35">
      <c r="L19082" s="213"/>
    </row>
    <row r="19083" spans="12:12" x14ac:dyDescent="0.35">
      <c r="L19083" s="213"/>
    </row>
    <row r="19084" spans="12:12" x14ac:dyDescent="0.35">
      <c r="L19084" s="213"/>
    </row>
    <row r="19085" spans="12:12" x14ac:dyDescent="0.35">
      <c r="L19085" s="213"/>
    </row>
    <row r="19086" spans="12:12" x14ac:dyDescent="0.35">
      <c r="L19086" s="213"/>
    </row>
    <row r="19087" spans="12:12" x14ac:dyDescent="0.35">
      <c r="L19087" s="213"/>
    </row>
    <row r="19088" spans="12:12" x14ac:dyDescent="0.35">
      <c r="L19088" s="213"/>
    </row>
    <row r="19089" spans="12:12" x14ac:dyDescent="0.35">
      <c r="L19089" s="213"/>
    </row>
    <row r="19090" spans="12:12" x14ac:dyDescent="0.35">
      <c r="L19090" s="213"/>
    </row>
    <row r="19091" spans="12:12" x14ac:dyDescent="0.35">
      <c r="L19091" s="213"/>
    </row>
    <row r="19092" spans="12:12" x14ac:dyDescent="0.35">
      <c r="L19092" s="213"/>
    </row>
    <row r="19093" spans="12:12" x14ac:dyDescent="0.35">
      <c r="L19093" s="213"/>
    </row>
    <row r="19094" spans="12:12" x14ac:dyDescent="0.35">
      <c r="L19094" s="213"/>
    </row>
    <row r="19095" spans="12:12" x14ac:dyDescent="0.35">
      <c r="L19095" s="213"/>
    </row>
    <row r="19096" spans="12:12" x14ac:dyDescent="0.35">
      <c r="L19096" s="213"/>
    </row>
    <row r="19097" spans="12:12" x14ac:dyDescent="0.35">
      <c r="L19097" s="213"/>
    </row>
    <row r="19098" spans="12:12" x14ac:dyDescent="0.35">
      <c r="L19098" s="213"/>
    </row>
    <row r="19099" spans="12:12" x14ac:dyDescent="0.35">
      <c r="L19099" s="213"/>
    </row>
    <row r="19100" spans="12:12" x14ac:dyDescent="0.35">
      <c r="L19100" s="213"/>
    </row>
    <row r="19101" spans="12:12" x14ac:dyDescent="0.35">
      <c r="L19101" s="213"/>
    </row>
    <row r="19102" spans="12:12" x14ac:dyDescent="0.35">
      <c r="L19102" s="213"/>
    </row>
    <row r="19103" spans="12:12" x14ac:dyDescent="0.35">
      <c r="L19103" s="213"/>
    </row>
    <row r="19104" spans="12:12" x14ac:dyDescent="0.35">
      <c r="L19104" s="213"/>
    </row>
    <row r="19105" spans="12:12" x14ac:dyDescent="0.35">
      <c r="L19105" s="213"/>
    </row>
    <row r="19106" spans="12:12" x14ac:dyDescent="0.35">
      <c r="L19106" s="213"/>
    </row>
    <row r="19107" spans="12:12" x14ac:dyDescent="0.35">
      <c r="L19107" s="213"/>
    </row>
    <row r="19108" spans="12:12" x14ac:dyDescent="0.35">
      <c r="L19108" s="213"/>
    </row>
    <row r="19109" spans="12:12" x14ac:dyDescent="0.35">
      <c r="L19109" s="213"/>
    </row>
    <row r="19110" spans="12:12" x14ac:dyDescent="0.35">
      <c r="L19110" s="213"/>
    </row>
    <row r="19111" spans="12:12" x14ac:dyDescent="0.35">
      <c r="L19111" s="213"/>
    </row>
    <row r="19112" spans="12:12" x14ac:dyDescent="0.35">
      <c r="L19112" s="213"/>
    </row>
    <row r="19113" spans="12:12" x14ac:dyDescent="0.35">
      <c r="L19113" s="213"/>
    </row>
    <row r="19114" spans="12:12" x14ac:dyDescent="0.35">
      <c r="L19114" s="213"/>
    </row>
    <row r="19115" spans="12:12" x14ac:dyDescent="0.35">
      <c r="L19115" s="213"/>
    </row>
    <row r="19116" spans="12:12" x14ac:dyDescent="0.35">
      <c r="L19116" s="213"/>
    </row>
    <row r="19117" spans="12:12" x14ac:dyDescent="0.35">
      <c r="L19117" s="213"/>
    </row>
    <row r="19118" spans="12:12" x14ac:dyDescent="0.35">
      <c r="L19118" s="213"/>
    </row>
    <row r="19119" spans="12:12" x14ac:dyDescent="0.35">
      <c r="L19119" s="213"/>
    </row>
    <row r="19120" spans="12:12" x14ac:dyDescent="0.35">
      <c r="L19120" s="213"/>
    </row>
    <row r="19121" spans="12:12" x14ac:dyDescent="0.35">
      <c r="L19121" s="213"/>
    </row>
    <row r="19122" spans="12:12" x14ac:dyDescent="0.35">
      <c r="L19122" s="213"/>
    </row>
    <row r="19123" spans="12:12" x14ac:dyDescent="0.35">
      <c r="L19123" s="213"/>
    </row>
    <row r="19124" spans="12:12" x14ac:dyDescent="0.35">
      <c r="L19124" s="213"/>
    </row>
    <row r="19125" spans="12:12" x14ac:dyDescent="0.35">
      <c r="L19125" s="213"/>
    </row>
    <row r="19126" spans="12:12" x14ac:dyDescent="0.35">
      <c r="L19126" s="213"/>
    </row>
    <row r="19127" spans="12:12" x14ac:dyDescent="0.35">
      <c r="L19127" s="213"/>
    </row>
    <row r="19128" spans="12:12" x14ac:dyDescent="0.35">
      <c r="L19128" s="213"/>
    </row>
    <row r="19129" spans="12:12" x14ac:dyDescent="0.35">
      <c r="L19129" s="213"/>
    </row>
    <row r="19130" spans="12:12" x14ac:dyDescent="0.35">
      <c r="L19130" s="213"/>
    </row>
    <row r="19131" spans="12:12" x14ac:dyDescent="0.35">
      <c r="L19131" s="213"/>
    </row>
    <row r="19132" spans="12:12" x14ac:dyDescent="0.35">
      <c r="L19132" s="213"/>
    </row>
    <row r="19133" spans="12:12" x14ac:dyDescent="0.35">
      <c r="L19133" s="213"/>
    </row>
    <row r="19134" spans="12:12" x14ac:dyDescent="0.35">
      <c r="L19134" s="213"/>
    </row>
    <row r="19135" spans="12:12" x14ac:dyDescent="0.35">
      <c r="L19135" s="213"/>
    </row>
    <row r="19136" spans="12:12" x14ac:dyDescent="0.35">
      <c r="L19136" s="213"/>
    </row>
    <row r="19137" spans="12:12" x14ac:dyDescent="0.35">
      <c r="L19137" s="213"/>
    </row>
    <row r="19138" spans="12:12" x14ac:dyDescent="0.35">
      <c r="L19138" s="213"/>
    </row>
    <row r="19139" spans="12:12" x14ac:dyDescent="0.35">
      <c r="L19139" s="213"/>
    </row>
    <row r="19140" spans="12:12" x14ac:dyDescent="0.35">
      <c r="L19140" s="213"/>
    </row>
    <row r="19141" spans="12:12" x14ac:dyDescent="0.35">
      <c r="L19141" s="213"/>
    </row>
    <row r="19142" spans="12:12" x14ac:dyDescent="0.35">
      <c r="L19142" s="213"/>
    </row>
    <row r="19143" spans="12:12" x14ac:dyDescent="0.35">
      <c r="L19143" s="213"/>
    </row>
    <row r="19144" spans="12:12" x14ac:dyDescent="0.35">
      <c r="L19144" s="213"/>
    </row>
    <row r="19145" spans="12:12" x14ac:dyDescent="0.35">
      <c r="L19145" s="213"/>
    </row>
    <row r="19146" spans="12:12" x14ac:dyDescent="0.35">
      <c r="L19146" s="213"/>
    </row>
    <row r="19147" spans="12:12" x14ac:dyDescent="0.35">
      <c r="L19147" s="213"/>
    </row>
    <row r="19148" spans="12:12" x14ac:dyDescent="0.35">
      <c r="L19148" s="213"/>
    </row>
    <row r="19149" spans="12:12" x14ac:dyDescent="0.35">
      <c r="L19149" s="213"/>
    </row>
    <row r="19150" spans="12:12" x14ac:dyDescent="0.35">
      <c r="L19150" s="213"/>
    </row>
    <row r="19151" spans="12:12" x14ac:dyDescent="0.35">
      <c r="L19151" s="213"/>
    </row>
    <row r="19152" spans="12:12" x14ac:dyDescent="0.35">
      <c r="L19152" s="213"/>
    </row>
    <row r="19153" spans="12:12" x14ac:dyDescent="0.35">
      <c r="L19153" s="213"/>
    </row>
    <row r="19154" spans="12:12" x14ac:dyDescent="0.35">
      <c r="L19154" s="213"/>
    </row>
    <row r="19155" spans="12:12" x14ac:dyDescent="0.35">
      <c r="L19155" s="213"/>
    </row>
    <row r="19156" spans="12:12" x14ac:dyDescent="0.35">
      <c r="L19156" s="213"/>
    </row>
    <row r="19157" spans="12:12" x14ac:dyDescent="0.35">
      <c r="L19157" s="213"/>
    </row>
    <row r="19158" spans="12:12" x14ac:dyDescent="0.35">
      <c r="L19158" s="213"/>
    </row>
    <row r="19159" spans="12:12" x14ac:dyDescent="0.35">
      <c r="L19159" s="213"/>
    </row>
    <row r="19160" spans="12:12" x14ac:dyDescent="0.35">
      <c r="L19160" s="213"/>
    </row>
    <row r="19161" spans="12:12" x14ac:dyDescent="0.35">
      <c r="L19161" s="213"/>
    </row>
    <row r="19162" spans="12:12" x14ac:dyDescent="0.35">
      <c r="L19162" s="213"/>
    </row>
    <row r="19163" spans="12:12" x14ac:dyDescent="0.35">
      <c r="L19163" s="213"/>
    </row>
    <row r="19164" spans="12:12" x14ac:dyDescent="0.35">
      <c r="L19164" s="213"/>
    </row>
    <row r="19165" spans="12:12" x14ac:dyDescent="0.35">
      <c r="L19165" s="213"/>
    </row>
    <row r="19166" spans="12:12" x14ac:dyDescent="0.35">
      <c r="L19166" s="213"/>
    </row>
    <row r="19167" spans="12:12" x14ac:dyDescent="0.35">
      <c r="L19167" s="213"/>
    </row>
    <row r="19168" spans="12:12" x14ac:dyDescent="0.35">
      <c r="L19168" s="213"/>
    </row>
    <row r="19169" spans="12:12" x14ac:dyDescent="0.35">
      <c r="L19169" s="213"/>
    </row>
    <row r="19170" spans="12:12" x14ac:dyDescent="0.35">
      <c r="L19170" s="213"/>
    </row>
    <row r="19171" spans="12:12" x14ac:dyDescent="0.35">
      <c r="L19171" s="213"/>
    </row>
    <row r="19172" spans="12:12" x14ac:dyDescent="0.35">
      <c r="L19172" s="213"/>
    </row>
    <row r="19173" spans="12:12" x14ac:dyDescent="0.35">
      <c r="L19173" s="213"/>
    </row>
    <row r="19174" spans="12:12" x14ac:dyDescent="0.35">
      <c r="L19174" s="213"/>
    </row>
    <row r="19175" spans="12:12" x14ac:dyDescent="0.35">
      <c r="L19175" s="213"/>
    </row>
    <row r="19176" spans="12:12" x14ac:dyDescent="0.35">
      <c r="L19176" s="213"/>
    </row>
    <row r="19177" spans="12:12" x14ac:dyDescent="0.35">
      <c r="L19177" s="213"/>
    </row>
    <row r="19178" spans="12:12" x14ac:dyDescent="0.35">
      <c r="L19178" s="213"/>
    </row>
    <row r="19179" spans="12:12" x14ac:dyDescent="0.35">
      <c r="L19179" s="213"/>
    </row>
    <row r="19180" spans="12:12" x14ac:dyDescent="0.35">
      <c r="L19180" s="213"/>
    </row>
    <row r="19181" spans="12:12" x14ac:dyDescent="0.35">
      <c r="L19181" s="213"/>
    </row>
    <row r="19182" spans="12:12" x14ac:dyDescent="0.35">
      <c r="L19182" s="213"/>
    </row>
    <row r="19183" spans="12:12" x14ac:dyDescent="0.35">
      <c r="L19183" s="213"/>
    </row>
    <row r="19184" spans="12:12" x14ac:dyDescent="0.35">
      <c r="L19184" s="213"/>
    </row>
    <row r="19185" spans="12:12" x14ac:dyDescent="0.35">
      <c r="L19185" s="213"/>
    </row>
    <row r="19186" spans="12:12" x14ac:dyDescent="0.35">
      <c r="L19186" s="213"/>
    </row>
    <row r="19187" spans="12:12" x14ac:dyDescent="0.35">
      <c r="L19187" s="213"/>
    </row>
    <row r="19188" spans="12:12" x14ac:dyDescent="0.35">
      <c r="L19188" s="213"/>
    </row>
    <row r="19189" spans="12:12" x14ac:dyDescent="0.35">
      <c r="L19189" s="213"/>
    </row>
    <row r="19190" spans="12:12" x14ac:dyDescent="0.35">
      <c r="L19190" s="213"/>
    </row>
    <row r="19191" spans="12:12" x14ac:dyDescent="0.35">
      <c r="L19191" s="213"/>
    </row>
    <row r="19192" spans="12:12" x14ac:dyDescent="0.35">
      <c r="L19192" s="213"/>
    </row>
    <row r="19193" spans="12:12" x14ac:dyDescent="0.35">
      <c r="L19193" s="213"/>
    </row>
    <row r="19194" spans="12:12" x14ac:dyDescent="0.35">
      <c r="L19194" s="213"/>
    </row>
    <row r="19195" spans="12:12" x14ac:dyDescent="0.35">
      <c r="L19195" s="213"/>
    </row>
    <row r="19196" spans="12:12" x14ac:dyDescent="0.35">
      <c r="L19196" s="213"/>
    </row>
    <row r="19197" spans="12:12" x14ac:dyDescent="0.35">
      <c r="L19197" s="213"/>
    </row>
    <row r="19198" spans="12:12" x14ac:dyDescent="0.35">
      <c r="L19198" s="213"/>
    </row>
    <row r="19199" spans="12:12" x14ac:dyDescent="0.35">
      <c r="L19199" s="213"/>
    </row>
    <row r="19200" spans="12:12" x14ac:dyDescent="0.35">
      <c r="L19200" s="213"/>
    </row>
    <row r="19201" spans="12:12" x14ac:dyDescent="0.35">
      <c r="L19201" s="213"/>
    </row>
    <row r="19202" spans="12:12" x14ac:dyDescent="0.35">
      <c r="L19202" s="213"/>
    </row>
    <row r="19203" spans="12:12" x14ac:dyDescent="0.35">
      <c r="L19203" s="213"/>
    </row>
    <row r="19204" spans="12:12" x14ac:dyDescent="0.35">
      <c r="L19204" s="213"/>
    </row>
    <row r="19205" spans="12:12" x14ac:dyDescent="0.35">
      <c r="L19205" s="213"/>
    </row>
    <row r="19206" spans="12:12" x14ac:dyDescent="0.35">
      <c r="L19206" s="213"/>
    </row>
    <row r="19207" spans="12:12" x14ac:dyDescent="0.35">
      <c r="L19207" s="213"/>
    </row>
    <row r="19208" spans="12:12" x14ac:dyDescent="0.35">
      <c r="L19208" s="213"/>
    </row>
    <row r="19209" spans="12:12" x14ac:dyDescent="0.35">
      <c r="L19209" s="213"/>
    </row>
    <row r="19210" spans="12:12" x14ac:dyDescent="0.35">
      <c r="L19210" s="213"/>
    </row>
    <row r="19211" spans="12:12" x14ac:dyDescent="0.35">
      <c r="L19211" s="213"/>
    </row>
    <row r="19212" spans="12:12" x14ac:dyDescent="0.35">
      <c r="L19212" s="213"/>
    </row>
    <row r="19213" spans="12:12" x14ac:dyDescent="0.35">
      <c r="L19213" s="213"/>
    </row>
    <row r="19214" spans="12:12" x14ac:dyDescent="0.35">
      <c r="L19214" s="213"/>
    </row>
    <row r="19215" spans="12:12" x14ac:dyDescent="0.35">
      <c r="L19215" s="213"/>
    </row>
    <row r="19216" spans="12:12" x14ac:dyDescent="0.35">
      <c r="L19216" s="213"/>
    </row>
    <row r="19217" spans="12:12" x14ac:dyDescent="0.35">
      <c r="L19217" s="213"/>
    </row>
    <row r="19218" spans="12:12" x14ac:dyDescent="0.35">
      <c r="L19218" s="213"/>
    </row>
    <row r="19219" spans="12:12" x14ac:dyDescent="0.35">
      <c r="L19219" s="213"/>
    </row>
    <row r="19220" spans="12:12" x14ac:dyDescent="0.35">
      <c r="L19220" s="213"/>
    </row>
    <row r="19221" spans="12:12" x14ac:dyDescent="0.35">
      <c r="L19221" s="213"/>
    </row>
    <row r="19222" spans="12:12" x14ac:dyDescent="0.35">
      <c r="L19222" s="213"/>
    </row>
    <row r="19223" spans="12:12" x14ac:dyDescent="0.35">
      <c r="L19223" s="213"/>
    </row>
    <row r="19224" spans="12:12" x14ac:dyDescent="0.35">
      <c r="L19224" s="213"/>
    </row>
    <row r="19225" spans="12:12" x14ac:dyDescent="0.35">
      <c r="L19225" s="213"/>
    </row>
    <row r="19226" spans="12:12" x14ac:dyDescent="0.35">
      <c r="L19226" s="213"/>
    </row>
    <row r="19227" spans="12:12" x14ac:dyDescent="0.35">
      <c r="L19227" s="213"/>
    </row>
    <row r="19228" spans="12:12" x14ac:dyDescent="0.35">
      <c r="L19228" s="213"/>
    </row>
    <row r="19229" spans="12:12" x14ac:dyDescent="0.35">
      <c r="L19229" s="213"/>
    </row>
    <row r="19230" spans="12:12" x14ac:dyDescent="0.35">
      <c r="L19230" s="213"/>
    </row>
    <row r="19231" spans="12:12" x14ac:dyDescent="0.35">
      <c r="L19231" s="213"/>
    </row>
    <row r="19232" spans="12:12" x14ac:dyDescent="0.35">
      <c r="L19232" s="213"/>
    </row>
    <row r="19233" spans="12:12" x14ac:dyDescent="0.35">
      <c r="L19233" s="213"/>
    </row>
    <row r="19234" spans="12:12" x14ac:dyDescent="0.35">
      <c r="L19234" s="213"/>
    </row>
    <row r="19235" spans="12:12" x14ac:dyDescent="0.35">
      <c r="L19235" s="213"/>
    </row>
    <row r="19236" spans="12:12" x14ac:dyDescent="0.35">
      <c r="L19236" s="213"/>
    </row>
    <row r="19237" spans="12:12" x14ac:dyDescent="0.35">
      <c r="L19237" s="213"/>
    </row>
    <row r="19238" spans="12:12" x14ac:dyDescent="0.35">
      <c r="L19238" s="213"/>
    </row>
    <row r="19239" spans="12:12" x14ac:dyDescent="0.35">
      <c r="L19239" s="213"/>
    </row>
    <row r="19240" spans="12:12" x14ac:dyDescent="0.35">
      <c r="L19240" s="213"/>
    </row>
    <row r="19241" spans="12:12" x14ac:dyDescent="0.35">
      <c r="L19241" s="213"/>
    </row>
    <row r="19242" spans="12:12" x14ac:dyDescent="0.35">
      <c r="L19242" s="213"/>
    </row>
    <row r="19243" spans="12:12" x14ac:dyDescent="0.35">
      <c r="L19243" s="213"/>
    </row>
    <row r="19244" spans="12:12" x14ac:dyDescent="0.35">
      <c r="L19244" s="213"/>
    </row>
    <row r="19245" spans="12:12" x14ac:dyDescent="0.35">
      <c r="L19245" s="213"/>
    </row>
    <row r="19246" spans="12:12" x14ac:dyDescent="0.35">
      <c r="L19246" s="213"/>
    </row>
    <row r="19247" spans="12:12" x14ac:dyDescent="0.35">
      <c r="L19247" s="213"/>
    </row>
    <row r="19248" spans="12:12" x14ac:dyDescent="0.35">
      <c r="L19248" s="213"/>
    </row>
    <row r="19249" spans="12:12" x14ac:dyDescent="0.35">
      <c r="L19249" s="213"/>
    </row>
    <row r="19250" spans="12:12" x14ac:dyDescent="0.35">
      <c r="L19250" s="213"/>
    </row>
    <row r="19251" spans="12:12" x14ac:dyDescent="0.35">
      <c r="L19251" s="213"/>
    </row>
    <row r="19252" spans="12:12" x14ac:dyDescent="0.35">
      <c r="L19252" s="213"/>
    </row>
    <row r="19253" spans="12:12" x14ac:dyDescent="0.35">
      <c r="L19253" s="213"/>
    </row>
    <row r="19254" spans="12:12" x14ac:dyDescent="0.35">
      <c r="L19254" s="213"/>
    </row>
    <row r="19255" spans="12:12" x14ac:dyDescent="0.35">
      <c r="L19255" s="213"/>
    </row>
    <row r="19256" spans="12:12" x14ac:dyDescent="0.35">
      <c r="L19256" s="213"/>
    </row>
    <row r="19257" spans="12:12" x14ac:dyDescent="0.35">
      <c r="L19257" s="213"/>
    </row>
    <row r="19258" spans="12:12" x14ac:dyDescent="0.35">
      <c r="L19258" s="213"/>
    </row>
    <row r="19259" spans="12:12" x14ac:dyDescent="0.35">
      <c r="L19259" s="213"/>
    </row>
    <row r="19260" spans="12:12" x14ac:dyDescent="0.35">
      <c r="L19260" s="213"/>
    </row>
    <row r="19261" spans="12:12" x14ac:dyDescent="0.35">
      <c r="L19261" s="213"/>
    </row>
    <row r="19262" spans="12:12" x14ac:dyDescent="0.35">
      <c r="L19262" s="213"/>
    </row>
    <row r="19263" spans="12:12" x14ac:dyDescent="0.35">
      <c r="L19263" s="213"/>
    </row>
    <row r="19264" spans="12:12" x14ac:dyDescent="0.35">
      <c r="L19264" s="213"/>
    </row>
    <row r="19265" spans="12:12" x14ac:dyDescent="0.35">
      <c r="L19265" s="213"/>
    </row>
    <row r="19266" spans="12:12" x14ac:dyDescent="0.35">
      <c r="L19266" s="213"/>
    </row>
    <row r="19267" spans="12:12" x14ac:dyDescent="0.35">
      <c r="L19267" s="213"/>
    </row>
    <row r="19268" spans="12:12" x14ac:dyDescent="0.35">
      <c r="L19268" s="213"/>
    </row>
    <row r="19269" spans="12:12" x14ac:dyDescent="0.35">
      <c r="L19269" s="213"/>
    </row>
    <row r="19270" spans="12:12" x14ac:dyDescent="0.35">
      <c r="L19270" s="213"/>
    </row>
    <row r="19271" spans="12:12" x14ac:dyDescent="0.35">
      <c r="L19271" s="213"/>
    </row>
    <row r="19272" spans="12:12" x14ac:dyDescent="0.35">
      <c r="L19272" s="213"/>
    </row>
    <row r="19273" spans="12:12" x14ac:dyDescent="0.35">
      <c r="L19273" s="213"/>
    </row>
    <row r="19274" spans="12:12" x14ac:dyDescent="0.35">
      <c r="L19274" s="213"/>
    </row>
    <row r="19275" spans="12:12" x14ac:dyDescent="0.35">
      <c r="L19275" s="213"/>
    </row>
    <row r="19276" spans="12:12" x14ac:dyDescent="0.35">
      <c r="L19276" s="213"/>
    </row>
    <row r="19277" spans="12:12" x14ac:dyDescent="0.35">
      <c r="L19277" s="213"/>
    </row>
    <row r="19278" spans="12:12" x14ac:dyDescent="0.35">
      <c r="L19278" s="213"/>
    </row>
    <row r="19279" spans="12:12" x14ac:dyDescent="0.35">
      <c r="L19279" s="213"/>
    </row>
    <row r="19280" spans="12:12" x14ac:dyDescent="0.35">
      <c r="L19280" s="213"/>
    </row>
    <row r="19281" spans="12:12" x14ac:dyDescent="0.35">
      <c r="L19281" s="213"/>
    </row>
    <row r="19282" spans="12:12" x14ac:dyDescent="0.35">
      <c r="L19282" s="213"/>
    </row>
    <row r="19283" spans="12:12" x14ac:dyDescent="0.35">
      <c r="L19283" s="213"/>
    </row>
    <row r="19284" spans="12:12" x14ac:dyDescent="0.35">
      <c r="L19284" s="213"/>
    </row>
    <row r="19285" spans="12:12" x14ac:dyDescent="0.35">
      <c r="L19285" s="213"/>
    </row>
    <row r="19286" spans="12:12" x14ac:dyDescent="0.35">
      <c r="L19286" s="213"/>
    </row>
    <row r="19287" spans="12:12" x14ac:dyDescent="0.35">
      <c r="L19287" s="213"/>
    </row>
    <row r="19288" spans="12:12" x14ac:dyDescent="0.35">
      <c r="L19288" s="213"/>
    </row>
    <row r="19289" spans="12:12" x14ac:dyDescent="0.35">
      <c r="L19289" s="213"/>
    </row>
    <row r="19290" spans="12:12" x14ac:dyDescent="0.35">
      <c r="L19290" s="213"/>
    </row>
    <row r="19291" spans="12:12" x14ac:dyDescent="0.35">
      <c r="L19291" s="213"/>
    </row>
    <row r="19292" spans="12:12" x14ac:dyDescent="0.35">
      <c r="L19292" s="213"/>
    </row>
    <row r="19293" spans="12:12" x14ac:dyDescent="0.35">
      <c r="L19293" s="213"/>
    </row>
    <row r="19294" spans="12:12" x14ac:dyDescent="0.35">
      <c r="L19294" s="213"/>
    </row>
    <row r="19295" spans="12:12" x14ac:dyDescent="0.35">
      <c r="L19295" s="213"/>
    </row>
    <row r="19296" spans="12:12" x14ac:dyDescent="0.35">
      <c r="L19296" s="213"/>
    </row>
    <row r="19297" spans="12:12" x14ac:dyDescent="0.35">
      <c r="L19297" s="213"/>
    </row>
    <row r="19298" spans="12:12" x14ac:dyDescent="0.35">
      <c r="L19298" s="213"/>
    </row>
    <row r="19299" spans="12:12" x14ac:dyDescent="0.35">
      <c r="L19299" s="213"/>
    </row>
    <row r="19300" spans="12:12" x14ac:dyDescent="0.35">
      <c r="L19300" s="213"/>
    </row>
    <row r="19301" spans="12:12" x14ac:dyDescent="0.35">
      <c r="L19301" s="213"/>
    </row>
    <row r="19302" spans="12:12" x14ac:dyDescent="0.35">
      <c r="L19302" s="213"/>
    </row>
    <row r="19303" spans="12:12" x14ac:dyDescent="0.35">
      <c r="L19303" s="213"/>
    </row>
    <row r="19304" spans="12:12" x14ac:dyDescent="0.35">
      <c r="L19304" s="213"/>
    </row>
    <row r="19305" spans="12:12" x14ac:dyDescent="0.35">
      <c r="L19305" s="213"/>
    </row>
    <row r="19306" spans="12:12" x14ac:dyDescent="0.35">
      <c r="L19306" s="213"/>
    </row>
    <row r="19307" spans="12:12" x14ac:dyDescent="0.35">
      <c r="L19307" s="213"/>
    </row>
    <row r="19308" spans="12:12" x14ac:dyDescent="0.35">
      <c r="L19308" s="213"/>
    </row>
    <row r="19309" spans="12:12" x14ac:dyDescent="0.35">
      <c r="L19309" s="213"/>
    </row>
    <row r="19310" spans="12:12" x14ac:dyDescent="0.35">
      <c r="L19310" s="213"/>
    </row>
    <row r="19311" spans="12:12" x14ac:dyDescent="0.35">
      <c r="L19311" s="213"/>
    </row>
    <row r="19312" spans="12:12" x14ac:dyDescent="0.35">
      <c r="L19312" s="213"/>
    </row>
    <row r="19313" spans="12:12" x14ac:dyDescent="0.35">
      <c r="L19313" s="213"/>
    </row>
    <row r="19314" spans="12:12" x14ac:dyDescent="0.35">
      <c r="L19314" s="213"/>
    </row>
    <row r="19315" spans="12:12" x14ac:dyDescent="0.35">
      <c r="L19315" s="213"/>
    </row>
    <row r="19316" spans="12:12" x14ac:dyDescent="0.35">
      <c r="L19316" s="213"/>
    </row>
    <row r="19317" spans="12:12" x14ac:dyDescent="0.35">
      <c r="L19317" s="213"/>
    </row>
    <row r="19318" spans="12:12" x14ac:dyDescent="0.35">
      <c r="L19318" s="213"/>
    </row>
    <row r="19319" spans="12:12" x14ac:dyDescent="0.35">
      <c r="L19319" s="213"/>
    </row>
    <row r="19320" spans="12:12" x14ac:dyDescent="0.35">
      <c r="L19320" s="213"/>
    </row>
    <row r="19321" spans="12:12" x14ac:dyDescent="0.35">
      <c r="L19321" s="213"/>
    </row>
    <row r="19322" spans="12:12" x14ac:dyDescent="0.35">
      <c r="L19322" s="213"/>
    </row>
    <row r="19323" spans="12:12" x14ac:dyDescent="0.35">
      <c r="L19323" s="213"/>
    </row>
    <row r="19324" spans="12:12" x14ac:dyDescent="0.35">
      <c r="L19324" s="213"/>
    </row>
    <row r="19325" spans="12:12" x14ac:dyDescent="0.35">
      <c r="L19325" s="213"/>
    </row>
    <row r="19326" spans="12:12" x14ac:dyDescent="0.35">
      <c r="L19326" s="213"/>
    </row>
    <row r="19327" spans="12:12" x14ac:dyDescent="0.35">
      <c r="L19327" s="213"/>
    </row>
    <row r="19328" spans="12:12" x14ac:dyDescent="0.35">
      <c r="L19328" s="213"/>
    </row>
    <row r="19329" spans="12:12" x14ac:dyDescent="0.35">
      <c r="L19329" s="213"/>
    </row>
    <row r="19330" spans="12:12" x14ac:dyDescent="0.35">
      <c r="L19330" s="213"/>
    </row>
    <row r="19331" spans="12:12" x14ac:dyDescent="0.35">
      <c r="L19331" s="213"/>
    </row>
    <row r="19332" spans="12:12" x14ac:dyDescent="0.35">
      <c r="L19332" s="213"/>
    </row>
    <row r="19333" spans="12:12" x14ac:dyDescent="0.35">
      <c r="L19333" s="213"/>
    </row>
    <row r="19334" spans="12:12" x14ac:dyDescent="0.35">
      <c r="L19334" s="213"/>
    </row>
    <row r="19335" spans="12:12" x14ac:dyDescent="0.35">
      <c r="L19335" s="213"/>
    </row>
    <row r="19336" spans="12:12" x14ac:dyDescent="0.35">
      <c r="L19336" s="213"/>
    </row>
    <row r="19337" spans="12:12" x14ac:dyDescent="0.35">
      <c r="L19337" s="213"/>
    </row>
    <row r="19338" spans="12:12" x14ac:dyDescent="0.35">
      <c r="L19338" s="213"/>
    </row>
    <row r="19339" spans="12:12" x14ac:dyDescent="0.35">
      <c r="L19339" s="213"/>
    </row>
    <row r="19340" spans="12:12" x14ac:dyDescent="0.35">
      <c r="L19340" s="213"/>
    </row>
    <row r="19341" spans="12:12" x14ac:dyDescent="0.35">
      <c r="L19341" s="213"/>
    </row>
    <row r="19342" spans="12:12" x14ac:dyDescent="0.35">
      <c r="L19342" s="213"/>
    </row>
    <row r="19343" spans="12:12" x14ac:dyDescent="0.35">
      <c r="L19343" s="213"/>
    </row>
    <row r="19344" spans="12:12" x14ac:dyDescent="0.35">
      <c r="L19344" s="213"/>
    </row>
    <row r="19345" spans="12:12" x14ac:dyDescent="0.35">
      <c r="L19345" s="213"/>
    </row>
    <row r="19346" spans="12:12" x14ac:dyDescent="0.35">
      <c r="L19346" s="213"/>
    </row>
    <row r="19347" spans="12:12" x14ac:dyDescent="0.35">
      <c r="L19347" s="213"/>
    </row>
    <row r="19348" spans="12:12" x14ac:dyDescent="0.35">
      <c r="L19348" s="213"/>
    </row>
    <row r="19349" spans="12:12" x14ac:dyDescent="0.35">
      <c r="L19349" s="213"/>
    </row>
    <row r="19350" spans="12:12" x14ac:dyDescent="0.35">
      <c r="L19350" s="213"/>
    </row>
    <row r="19351" spans="12:12" x14ac:dyDescent="0.35">
      <c r="L19351" s="213"/>
    </row>
    <row r="19352" spans="12:12" x14ac:dyDescent="0.35">
      <c r="L19352" s="213"/>
    </row>
    <row r="19353" spans="12:12" x14ac:dyDescent="0.35">
      <c r="L19353" s="213"/>
    </row>
    <row r="19354" spans="12:12" x14ac:dyDescent="0.35">
      <c r="L19354" s="213"/>
    </row>
    <row r="19355" spans="12:12" x14ac:dyDescent="0.35">
      <c r="L19355" s="213"/>
    </row>
    <row r="19356" spans="12:12" x14ac:dyDescent="0.35">
      <c r="L19356" s="213"/>
    </row>
    <row r="19357" spans="12:12" x14ac:dyDescent="0.35">
      <c r="L19357" s="213"/>
    </row>
    <row r="19358" spans="12:12" x14ac:dyDescent="0.35">
      <c r="L19358" s="213"/>
    </row>
    <row r="19359" spans="12:12" x14ac:dyDescent="0.35">
      <c r="L19359" s="213"/>
    </row>
    <row r="19360" spans="12:12" x14ac:dyDescent="0.35">
      <c r="L19360" s="213"/>
    </row>
    <row r="19361" spans="12:12" x14ac:dyDescent="0.35">
      <c r="L19361" s="213"/>
    </row>
    <row r="19362" spans="12:12" x14ac:dyDescent="0.35">
      <c r="L19362" s="213"/>
    </row>
    <row r="19363" spans="12:12" x14ac:dyDescent="0.35">
      <c r="L19363" s="213"/>
    </row>
    <row r="19364" spans="12:12" x14ac:dyDescent="0.35">
      <c r="L19364" s="213"/>
    </row>
    <row r="19365" spans="12:12" x14ac:dyDescent="0.35">
      <c r="L19365" s="213"/>
    </row>
    <row r="19366" spans="12:12" x14ac:dyDescent="0.35">
      <c r="L19366" s="213"/>
    </row>
    <row r="19367" spans="12:12" x14ac:dyDescent="0.35">
      <c r="L19367" s="213"/>
    </row>
    <row r="19368" spans="12:12" x14ac:dyDescent="0.35">
      <c r="L19368" s="213"/>
    </row>
    <row r="19369" spans="12:12" x14ac:dyDescent="0.35">
      <c r="L19369" s="213"/>
    </row>
    <row r="19370" spans="12:12" x14ac:dyDescent="0.35">
      <c r="L19370" s="213"/>
    </row>
    <row r="19371" spans="12:12" x14ac:dyDescent="0.35">
      <c r="L19371" s="213"/>
    </row>
    <row r="19372" spans="12:12" x14ac:dyDescent="0.35">
      <c r="L19372" s="213"/>
    </row>
    <row r="19373" spans="12:12" x14ac:dyDescent="0.35">
      <c r="L19373" s="213"/>
    </row>
    <row r="19374" spans="12:12" x14ac:dyDescent="0.35">
      <c r="L19374" s="213"/>
    </row>
    <row r="19375" spans="12:12" x14ac:dyDescent="0.35">
      <c r="L19375" s="213"/>
    </row>
    <row r="19376" spans="12:12" x14ac:dyDescent="0.35">
      <c r="L19376" s="213"/>
    </row>
    <row r="19377" spans="12:12" x14ac:dyDescent="0.35">
      <c r="L19377" s="213"/>
    </row>
    <row r="19378" spans="12:12" x14ac:dyDescent="0.35">
      <c r="L19378" s="213"/>
    </row>
    <row r="19379" spans="12:12" x14ac:dyDescent="0.35">
      <c r="L19379" s="213"/>
    </row>
    <row r="19380" spans="12:12" x14ac:dyDescent="0.35">
      <c r="L19380" s="213"/>
    </row>
    <row r="19381" spans="12:12" x14ac:dyDescent="0.35">
      <c r="L19381" s="213"/>
    </row>
    <row r="19382" spans="12:12" x14ac:dyDescent="0.35">
      <c r="L19382" s="213"/>
    </row>
    <row r="19383" spans="12:12" x14ac:dyDescent="0.35">
      <c r="L19383" s="213"/>
    </row>
    <row r="19384" spans="12:12" x14ac:dyDescent="0.35">
      <c r="L19384" s="213"/>
    </row>
    <row r="19385" spans="12:12" x14ac:dyDescent="0.35">
      <c r="L19385" s="213"/>
    </row>
    <row r="19386" spans="12:12" x14ac:dyDescent="0.35">
      <c r="L19386" s="213"/>
    </row>
    <row r="19387" spans="12:12" x14ac:dyDescent="0.35">
      <c r="L19387" s="213"/>
    </row>
    <row r="19388" spans="12:12" x14ac:dyDescent="0.35">
      <c r="L19388" s="213"/>
    </row>
    <row r="19389" spans="12:12" x14ac:dyDescent="0.35">
      <c r="L19389" s="213"/>
    </row>
    <row r="19390" spans="12:12" x14ac:dyDescent="0.35">
      <c r="L19390" s="213"/>
    </row>
    <row r="19391" spans="12:12" x14ac:dyDescent="0.35">
      <c r="L19391" s="213"/>
    </row>
    <row r="19392" spans="12:12" x14ac:dyDescent="0.35">
      <c r="L19392" s="213"/>
    </row>
    <row r="19393" spans="12:12" x14ac:dyDescent="0.35">
      <c r="L19393" s="213"/>
    </row>
    <row r="19394" spans="12:12" x14ac:dyDescent="0.35">
      <c r="L19394" s="213"/>
    </row>
    <row r="19395" spans="12:12" x14ac:dyDescent="0.35">
      <c r="L19395" s="213"/>
    </row>
    <row r="19396" spans="12:12" x14ac:dyDescent="0.35">
      <c r="L19396" s="213"/>
    </row>
    <row r="19397" spans="12:12" x14ac:dyDescent="0.35">
      <c r="L19397" s="213"/>
    </row>
    <row r="19398" spans="12:12" x14ac:dyDescent="0.35">
      <c r="L19398" s="213"/>
    </row>
    <row r="19399" spans="12:12" x14ac:dyDescent="0.35">
      <c r="L19399" s="213"/>
    </row>
    <row r="19400" spans="12:12" x14ac:dyDescent="0.35">
      <c r="L19400" s="213"/>
    </row>
    <row r="19401" spans="12:12" x14ac:dyDescent="0.35">
      <c r="L19401" s="213"/>
    </row>
    <row r="19402" spans="12:12" x14ac:dyDescent="0.35">
      <c r="L19402" s="213"/>
    </row>
    <row r="19403" spans="12:12" x14ac:dyDescent="0.35">
      <c r="L19403" s="213"/>
    </row>
    <row r="19404" spans="12:12" x14ac:dyDescent="0.35">
      <c r="L19404" s="213"/>
    </row>
    <row r="19405" spans="12:12" x14ac:dyDescent="0.35">
      <c r="L19405" s="213"/>
    </row>
    <row r="19406" spans="12:12" x14ac:dyDescent="0.35">
      <c r="L19406" s="213"/>
    </row>
    <row r="19407" spans="12:12" x14ac:dyDescent="0.35">
      <c r="L19407" s="213"/>
    </row>
    <row r="19408" spans="12:12" x14ac:dyDescent="0.35">
      <c r="L19408" s="213"/>
    </row>
    <row r="19409" spans="12:12" x14ac:dyDescent="0.35">
      <c r="L19409" s="213"/>
    </row>
    <row r="19410" spans="12:12" x14ac:dyDescent="0.35">
      <c r="L19410" s="213"/>
    </row>
    <row r="19411" spans="12:12" x14ac:dyDescent="0.35">
      <c r="L19411" s="213"/>
    </row>
    <row r="19412" spans="12:12" x14ac:dyDescent="0.35">
      <c r="L19412" s="213"/>
    </row>
    <row r="19413" spans="12:12" x14ac:dyDescent="0.35">
      <c r="L19413" s="213"/>
    </row>
    <row r="19414" spans="12:12" x14ac:dyDescent="0.35">
      <c r="L19414" s="213"/>
    </row>
    <row r="19415" spans="12:12" x14ac:dyDescent="0.35">
      <c r="L19415" s="213"/>
    </row>
    <row r="19416" spans="12:12" x14ac:dyDescent="0.35">
      <c r="L19416" s="213"/>
    </row>
    <row r="19417" spans="12:12" x14ac:dyDescent="0.35">
      <c r="L19417" s="213"/>
    </row>
    <row r="19418" spans="12:12" x14ac:dyDescent="0.35">
      <c r="L19418" s="213"/>
    </row>
    <row r="19419" spans="12:12" x14ac:dyDescent="0.35">
      <c r="L19419" s="213"/>
    </row>
    <row r="19420" spans="12:12" x14ac:dyDescent="0.35">
      <c r="L19420" s="213"/>
    </row>
    <row r="19421" spans="12:12" x14ac:dyDescent="0.35">
      <c r="L19421" s="213"/>
    </row>
    <row r="19422" spans="12:12" x14ac:dyDescent="0.35">
      <c r="L19422" s="213"/>
    </row>
    <row r="19423" spans="12:12" x14ac:dyDescent="0.35">
      <c r="L19423" s="213"/>
    </row>
    <row r="19424" spans="12:12" x14ac:dyDescent="0.35">
      <c r="L19424" s="213"/>
    </row>
    <row r="19425" spans="12:12" x14ac:dyDescent="0.35">
      <c r="L19425" s="213"/>
    </row>
    <row r="19426" spans="12:12" x14ac:dyDescent="0.35">
      <c r="L19426" s="213"/>
    </row>
    <row r="19427" spans="12:12" x14ac:dyDescent="0.35">
      <c r="L19427" s="213"/>
    </row>
    <row r="19428" spans="12:12" x14ac:dyDescent="0.35">
      <c r="L19428" s="213"/>
    </row>
    <row r="19429" spans="12:12" x14ac:dyDescent="0.35">
      <c r="L19429" s="213"/>
    </row>
    <row r="19430" spans="12:12" x14ac:dyDescent="0.35">
      <c r="L19430" s="213"/>
    </row>
    <row r="19431" spans="12:12" x14ac:dyDescent="0.35">
      <c r="L19431" s="213"/>
    </row>
    <row r="19432" spans="12:12" x14ac:dyDescent="0.35">
      <c r="L19432" s="213"/>
    </row>
    <row r="19433" spans="12:12" x14ac:dyDescent="0.35">
      <c r="L19433" s="213"/>
    </row>
    <row r="19434" spans="12:12" x14ac:dyDescent="0.35">
      <c r="L19434" s="213"/>
    </row>
    <row r="19435" spans="12:12" x14ac:dyDescent="0.35">
      <c r="L19435" s="213"/>
    </row>
    <row r="19436" spans="12:12" x14ac:dyDescent="0.35">
      <c r="L19436" s="213"/>
    </row>
    <row r="19437" spans="12:12" x14ac:dyDescent="0.35">
      <c r="L19437" s="213"/>
    </row>
    <row r="19438" spans="12:12" x14ac:dyDescent="0.35">
      <c r="L19438" s="213"/>
    </row>
    <row r="19439" spans="12:12" x14ac:dyDescent="0.35">
      <c r="L19439" s="213"/>
    </row>
    <row r="19440" spans="12:12" x14ac:dyDescent="0.35">
      <c r="L19440" s="213"/>
    </row>
    <row r="19441" spans="12:12" x14ac:dyDescent="0.35">
      <c r="L19441" s="213"/>
    </row>
    <row r="19442" spans="12:12" x14ac:dyDescent="0.35">
      <c r="L19442" s="213"/>
    </row>
    <row r="19443" spans="12:12" x14ac:dyDescent="0.35">
      <c r="L19443" s="213"/>
    </row>
    <row r="19444" spans="12:12" x14ac:dyDescent="0.35">
      <c r="L19444" s="213"/>
    </row>
    <row r="19445" spans="12:12" x14ac:dyDescent="0.35">
      <c r="L19445" s="213"/>
    </row>
    <row r="19446" spans="12:12" x14ac:dyDescent="0.35">
      <c r="L19446" s="213"/>
    </row>
    <row r="19447" spans="12:12" x14ac:dyDescent="0.35">
      <c r="L19447" s="213"/>
    </row>
    <row r="19448" spans="12:12" x14ac:dyDescent="0.35">
      <c r="L19448" s="213"/>
    </row>
    <row r="19449" spans="12:12" x14ac:dyDescent="0.35">
      <c r="L19449" s="213"/>
    </row>
    <row r="19450" spans="12:12" x14ac:dyDescent="0.35">
      <c r="L19450" s="213"/>
    </row>
    <row r="19451" spans="12:12" x14ac:dyDescent="0.35">
      <c r="L19451" s="213"/>
    </row>
    <row r="19452" spans="12:12" x14ac:dyDescent="0.35">
      <c r="L19452" s="213"/>
    </row>
    <row r="19453" spans="12:12" x14ac:dyDescent="0.35">
      <c r="L19453" s="213"/>
    </row>
    <row r="19454" spans="12:12" x14ac:dyDescent="0.35">
      <c r="L19454" s="213"/>
    </row>
    <row r="19455" spans="12:12" x14ac:dyDescent="0.35">
      <c r="L19455" s="213"/>
    </row>
    <row r="19456" spans="12:12" x14ac:dyDescent="0.35">
      <c r="L19456" s="213"/>
    </row>
    <row r="19457" spans="12:12" x14ac:dyDescent="0.35">
      <c r="L19457" s="213"/>
    </row>
    <row r="19458" spans="12:12" x14ac:dyDescent="0.35">
      <c r="L19458" s="213"/>
    </row>
    <row r="19459" spans="12:12" x14ac:dyDescent="0.35">
      <c r="L19459" s="213"/>
    </row>
    <row r="19460" spans="12:12" x14ac:dyDescent="0.35">
      <c r="L19460" s="213"/>
    </row>
    <row r="19461" spans="12:12" x14ac:dyDescent="0.35">
      <c r="L19461" s="213"/>
    </row>
    <row r="19462" spans="12:12" x14ac:dyDescent="0.35">
      <c r="L19462" s="213"/>
    </row>
    <row r="19463" spans="12:12" x14ac:dyDescent="0.35">
      <c r="L19463" s="213"/>
    </row>
    <row r="19464" spans="12:12" x14ac:dyDescent="0.35">
      <c r="L19464" s="213"/>
    </row>
    <row r="19465" spans="12:12" x14ac:dyDescent="0.35">
      <c r="L19465" s="213"/>
    </row>
    <row r="19466" spans="12:12" x14ac:dyDescent="0.35">
      <c r="L19466" s="213"/>
    </row>
    <row r="19467" spans="12:12" x14ac:dyDescent="0.35">
      <c r="L19467" s="213"/>
    </row>
    <row r="19468" spans="12:12" x14ac:dyDescent="0.35">
      <c r="L19468" s="213"/>
    </row>
    <row r="19469" spans="12:12" x14ac:dyDescent="0.35">
      <c r="L19469" s="213"/>
    </row>
    <row r="19470" spans="12:12" x14ac:dyDescent="0.35">
      <c r="L19470" s="213"/>
    </row>
    <row r="19471" spans="12:12" x14ac:dyDescent="0.35">
      <c r="L19471" s="213"/>
    </row>
    <row r="19472" spans="12:12" x14ac:dyDescent="0.35">
      <c r="L19472" s="213"/>
    </row>
    <row r="19473" spans="12:12" x14ac:dyDescent="0.35">
      <c r="L19473" s="213"/>
    </row>
    <row r="19474" spans="12:12" x14ac:dyDescent="0.35">
      <c r="L19474" s="213"/>
    </row>
    <row r="19475" spans="12:12" x14ac:dyDescent="0.35">
      <c r="L19475" s="213"/>
    </row>
    <row r="19476" spans="12:12" x14ac:dyDescent="0.35">
      <c r="L19476" s="213"/>
    </row>
    <row r="19477" spans="12:12" x14ac:dyDescent="0.35">
      <c r="L19477" s="213"/>
    </row>
    <row r="19478" spans="12:12" x14ac:dyDescent="0.35">
      <c r="L19478" s="213"/>
    </row>
    <row r="19479" spans="12:12" x14ac:dyDescent="0.35">
      <c r="L19479" s="213"/>
    </row>
    <row r="19480" spans="12:12" x14ac:dyDescent="0.35">
      <c r="L19480" s="213"/>
    </row>
    <row r="19481" spans="12:12" x14ac:dyDescent="0.35">
      <c r="L19481" s="213"/>
    </row>
    <row r="19482" spans="12:12" x14ac:dyDescent="0.35">
      <c r="L19482" s="213"/>
    </row>
    <row r="19483" spans="12:12" x14ac:dyDescent="0.35">
      <c r="L19483" s="213"/>
    </row>
    <row r="19484" spans="12:12" x14ac:dyDescent="0.35">
      <c r="L19484" s="213"/>
    </row>
    <row r="19485" spans="12:12" x14ac:dyDescent="0.35">
      <c r="L19485" s="213"/>
    </row>
    <row r="19486" spans="12:12" x14ac:dyDescent="0.35">
      <c r="L19486" s="213"/>
    </row>
    <row r="19487" spans="12:12" x14ac:dyDescent="0.35">
      <c r="L19487" s="213"/>
    </row>
    <row r="19488" spans="12:12" x14ac:dyDescent="0.35">
      <c r="L19488" s="213"/>
    </row>
    <row r="19489" spans="12:12" x14ac:dyDescent="0.35">
      <c r="L19489" s="213"/>
    </row>
    <row r="19490" spans="12:12" x14ac:dyDescent="0.35">
      <c r="L19490" s="213"/>
    </row>
    <row r="19491" spans="12:12" x14ac:dyDescent="0.35">
      <c r="L19491" s="213"/>
    </row>
    <row r="19492" spans="12:12" x14ac:dyDescent="0.35">
      <c r="L19492" s="213"/>
    </row>
    <row r="19493" spans="12:12" x14ac:dyDescent="0.35">
      <c r="L19493" s="213"/>
    </row>
    <row r="19494" spans="12:12" x14ac:dyDescent="0.35">
      <c r="L19494" s="213"/>
    </row>
    <row r="19495" spans="12:12" x14ac:dyDescent="0.35">
      <c r="L19495" s="213"/>
    </row>
    <row r="19496" spans="12:12" x14ac:dyDescent="0.35">
      <c r="L19496" s="213"/>
    </row>
    <row r="19497" spans="12:12" x14ac:dyDescent="0.35">
      <c r="L19497" s="213"/>
    </row>
    <row r="19498" spans="12:12" x14ac:dyDescent="0.35">
      <c r="L19498" s="213"/>
    </row>
    <row r="19499" spans="12:12" x14ac:dyDescent="0.35">
      <c r="L19499" s="213"/>
    </row>
    <row r="19500" spans="12:12" x14ac:dyDescent="0.35">
      <c r="L19500" s="213"/>
    </row>
    <row r="19501" spans="12:12" x14ac:dyDescent="0.35">
      <c r="L19501" s="213"/>
    </row>
    <row r="19502" spans="12:12" x14ac:dyDescent="0.35">
      <c r="L19502" s="213"/>
    </row>
    <row r="19503" spans="12:12" x14ac:dyDescent="0.35">
      <c r="L19503" s="213"/>
    </row>
    <row r="19504" spans="12:12" x14ac:dyDescent="0.35">
      <c r="L19504" s="213"/>
    </row>
    <row r="19505" spans="12:12" x14ac:dyDescent="0.35">
      <c r="L19505" s="213"/>
    </row>
    <row r="19506" spans="12:12" x14ac:dyDescent="0.35">
      <c r="L19506" s="213"/>
    </row>
    <row r="19507" spans="12:12" x14ac:dyDescent="0.35">
      <c r="L19507" s="213"/>
    </row>
    <row r="19508" spans="12:12" x14ac:dyDescent="0.35">
      <c r="L19508" s="213"/>
    </row>
    <row r="19509" spans="12:12" x14ac:dyDescent="0.35">
      <c r="L19509" s="213"/>
    </row>
    <row r="19510" spans="12:12" x14ac:dyDescent="0.35">
      <c r="L19510" s="213"/>
    </row>
    <row r="19511" spans="12:12" x14ac:dyDescent="0.35">
      <c r="L19511" s="213"/>
    </row>
    <row r="19512" spans="12:12" x14ac:dyDescent="0.35">
      <c r="L19512" s="213"/>
    </row>
    <row r="19513" spans="12:12" x14ac:dyDescent="0.35">
      <c r="L19513" s="213"/>
    </row>
    <row r="19514" spans="12:12" x14ac:dyDescent="0.35">
      <c r="L19514" s="213"/>
    </row>
    <row r="19515" spans="12:12" x14ac:dyDescent="0.35">
      <c r="L19515" s="213"/>
    </row>
    <row r="19516" spans="12:12" x14ac:dyDescent="0.35">
      <c r="L19516" s="213"/>
    </row>
    <row r="19517" spans="12:12" x14ac:dyDescent="0.35">
      <c r="L19517" s="213"/>
    </row>
    <row r="19518" spans="12:12" x14ac:dyDescent="0.35">
      <c r="L19518" s="213"/>
    </row>
    <row r="19519" spans="12:12" x14ac:dyDescent="0.35">
      <c r="L19519" s="213"/>
    </row>
    <row r="19520" spans="12:12" x14ac:dyDescent="0.35">
      <c r="L19520" s="213"/>
    </row>
    <row r="19521" spans="12:12" x14ac:dyDescent="0.35">
      <c r="L19521" s="213"/>
    </row>
    <row r="19522" spans="12:12" x14ac:dyDescent="0.35">
      <c r="L19522" s="213"/>
    </row>
    <row r="19523" spans="12:12" x14ac:dyDescent="0.35">
      <c r="L19523" s="213"/>
    </row>
    <row r="19524" spans="12:12" x14ac:dyDescent="0.35">
      <c r="L19524" s="213"/>
    </row>
    <row r="19525" spans="12:12" x14ac:dyDescent="0.35">
      <c r="L19525" s="213"/>
    </row>
    <row r="19526" spans="12:12" x14ac:dyDescent="0.35">
      <c r="L19526" s="213"/>
    </row>
    <row r="19527" spans="12:12" x14ac:dyDescent="0.35">
      <c r="L19527" s="213"/>
    </row>
    <row r="19528" spans="12:12" x14ac:dyDescent="0.35">
      <c r="L19528" s="213"/>
    </row>
    <row r="19529" spans="12:12" x14ac:dyDescent="0.35">
      <c r="L19529" s="213"/>
    </row>
    <row r="19530" spans="12:12" x14ac:dyDescent="0.35">
      <c r="L19530" s="213"/>
    </row>
    <row r="19531" spans="12:12" x14ac:dyDescent="0.35">
      <c r="L19531" s="213"/>
    </row>
    <row r="19532" spans="12:12" x14ac:dyDescent="0.35">
      <c r="L19532" s="213"/>
    </row>
    <row r="19533" spans="12:12" x14ac:dyDescent="0.35">
      <c r="L19533" s="213"/>
    </row>
    <row r="19534" spans="12:12" x14ac:dyDescent="0.35">
      <c r="L19534" s="213"/>
    </row>
    <row r="19535" spans="12:12" x14ac:dyDescent="0.35">
      <c r="L19535" s="213"/>
    </row>
    <row r="19536" spans="12:12" x14ac:dyDescent="0.35">
      <c r="L19536" s="213"/>
    </row>
    <row r="19537" spans="12:12" x14ac:dyDescent="0.35">
      <c r="L19537" s="213"/>
    </row>
    <row r="19538" spans="12:12" x14ac:dyDescent="0.35">
      <c r="L19538" s="213"/>
    </row>
    <row r="19539" spans="12:12" x14ac:dyDescent="0.35">
      <c r="L19539" s="213"/>
    </row>
    <row r="19540" spans="12:12" x14ac:dyDescent="0.35">
      <c r="L19540" s="213"/>
    </row>
    <row r="19541" spans="12:12" x14ac:dyDescent="0.35">
      <c r="L19541" s="213"/>
    </row>
    <row r="19542" spans="12:12" x14ac:dyDescent="0.35">
      <c r="L19542" s="213"/>
    </row>
    <row r="19543" spans="12:12" x14ac:dyDescent="0.35">
      <c r="L19543" s="213"/>
    </row>
    <row r="19544" spans="12:12" x14ac:dyDescent="0.35">
      <c r="L19544" s="213"/>
    </row>
    <row r="19545" spans="12:12" x14ac:dyDescent="0.35">
      <c r="L19545" s="213"/>
    </row>
    <row r="19546" spans="12:12" x14ac:dyDescent="0.35">
      <c r="L19546" s="213"/>
    </row>
    <row r="19547" spans="12:12" x14ac:dyDescent="0.35">
      <c r="L19547" s="213"/>
    </row>
    <row r="19548" spans="12:12" x14ac:dyDescent="0.35">
      <c r="L19548" s="213"/>
    </row>
    <row r="19549" spans="12:12" x14ac:dyDescent="0.35">
      <c r="L19549" s="213"/>
    </row>
    <row r="19550" spans="12:12" x14ac:dyDescent="0.35">
      <c r="L19550" s="213"/>
    </row>
    <row r="19551" spans="12:12" x14ac:dyDescent="0.35">
      <c r="L19551" s="213"/>
    </row>
    <row r="19552" spans="12:12" x14ac:dyDescent="0.35">
      <c r="L19552" s="213"/>
    </row>
    <row r="19553" spans="12:12" x14ac:dyDescent="0.35">
      <c r="L19553" s="213"/>
    </row>
    <row r="19554" spans="12:12" x14ac:dyDescent="0.35">
      <c r="L19554" s="213"/>
    </row>
    <row r="19555" spans="12:12" x14ac:dyDescent="0.35">
      <c r="L19555" s="213"/>
    </row>
    <row r="19556" spans="12:12" x14ac:dyDescent="0.35">
      <c r="L19556" s="213"/>
    </row>
    <row r="19557" spans="12:12" x14ac:dyDescent="0.35">
      <c r="L19557" s="213"/>
    </row>
    <row r="19558" spans="12:12" x14ac:dyDescent="0.35">
      <c r="L19558" s="213"/>
    </row>
    <row r="19559" spans="12:12" x14ac:dyDescent="0.35">
      <c r="L19559" s="213"/>
    </row>
    <row r="19560" spans="12:12" x14ac:dyDescent="0.35">
      <c r="L19560" s="213"/>
    </row>
    <row r="19561" spans="12:12" x14ac:dyDescent="0.35">
      <c r="L19561" s="213"/>
    </row>
    <row r="19562" spans="12:12" x14ac:dyDescent="0.35">
      <c r="L19562" s="213"/>
    </row>
    <row r="19563" spans="12:12" x14ac:dyDescent="0.35">
      <c r="L19563" s="213"/>
    </row>
    <row r="19564" spans="12:12" x14ac:dyDescent="0.35">
      <c r="L19564" s="213"/>
    </row>
    <row r="19565" spans="12:12" x14ac:dyDescent="0.35">
      <c r="L19565" s="213"/>
    </row>
    <row r="19566" spans="12:12" x14ac:dyDescent="0.35">
      <c r="L19566" s="213"/>
    </row>
    <row r="19567" spans="12:12" x14ac:dyDescent="0.35">
      <c r="L19567" s="213"/>
    </row>
    <row r="19568" spans="12:12" x14ac:dyDescent="0.35">
      <c r="L19568" s="213"/>
    </row>
    <row r="19569" spans="12:12" x14ac:dyDescent="0.35">
      <c r="L19569" s="213"/>
    </row>
    <row r="19570" spans="12:12" x14ac:dyDescent="0.35">
      <c r="L19570" s="213"/>
    </row>
    <row r="19571" spans="12:12" x14ac:dyDescent="0.35">
      <c r="L19571" s="213"/>
    </row>
    <row r="19572" spans="12:12" x14ac:dyDescent="0.35">
      <c r="L19572" s="213"/>
    </row>
    <row r="19573" spans="12:12" x14ac:dyDescent="0.35">
      <c r="L19573" s="213"/>
    </row>
    <row r="19574" spans="12:12" x14ac:dyDescent="0.35">
      <c r="L19574" s="213"/>
    </row>
    <row r="19575" spans="12:12" x14ac:dyDescent="0.35">
      <c r="L19575" s="213"/>
    </row>
    <row r="19576" spans="12:12" x14ac:dyDescent="0.35">
      <c r="L19576" s="213"/>
    </row>
    <row r="19577" spans="12:12" x14ac:dyDescent="0.35">
      <c r="L19577" s="213"/>
    </row>
    <row r="19578" spans="12:12" x14ac:dyDescent="0.35">
      <c r="L19578" s="213"/>
    </row>
    <row r="19579" spans="12:12" x14ac:dyDescent="0.35">
      <c r="L19579" s="213"/>
    </row>
    <row r="19580" spans="12:12" x14ac:dyDescent="0.35">
      <c r="L19580" s="213"/>
    </row>
    <row r="19581" spans="12:12" x14ac:dyDescent="0.35">
      <c r="L19581" s="213"/>
    </row>
    <row r="19582" spans="12:12" x14ac:dyDescent="0.35">
      <c r="L19582" s="213"/>
    </row>
    <row r="19583" spans="12:12" x14ac:dyDescent="0.35">
      <c r="L19583" s="213"/>
    </row>
    <row r="19584" spans="12:12" x14ac:dyDescent="0.35">
      <c r="L19584" s="213"/>
    </row>
    <row r="19585" spans="12:12" x14ac:dyDescent="0.35">
      <c r="L19585" s="213"/>
    </row>
    <row r="19586" spans="12:12" x14ac:dyDescent="0.35">
      <c r="L19586" s="213"/>
    </row>
    <row r="19587" spans="12:12" x14ac:dyDescent="0.35">
      <c r="L19587" s="213"/>
    </row>
    <row r="19588" spans="12:12" x14ac:dyDescent="0.35">
      <c r="L19588" s="213"/>
    </row>
    <row r="19589" spans="12:12" x14ac:dyDescent="0.35">
      <c r="L19589" s="213"/>
    </row>
    <row r="19590" spans="12:12" x14ac:dyDescent="0.35">
      <c r="L19590" s="213"/>
    </row>
    <row r="19591" spans="12:12" x14ac:dyDescent="0.35">
      <c r="L19591" s="213"/>
    </row>
    <row r="19592" spans="12:12" x14ac:dyDescent="0.35">
      <c r="L19592" s="213"/>
    </row>
    <row r="19593" spans="12:12" x14ac:dyDescent="0.35">
      <c r="L19593" s="213"/>
    </row>
    <row r="19594" spans="12:12" x14ac:dyDescent="0.35">
      <c r="L19594" s="213"/>
    </row>
    <row r="19595" spans="12:12" x14ac:dyDescent="0.35">
      <c r="L19595" s="213"/>
    </row>
    <row r="19596" spans="12:12" x14ac:dyDescent="0.35">
      <c r="L19596" s="213"/>
    </row>
    <row r="19597" spans="12:12" x14ac:dyDescent="0.35">
      <c r="L19597" s="213"/>
    </row>
    <row r="19598" spans="12:12" x14ac:dyDescent="0.35">
      <c r="L19598" s="213"/>
    </row>
    <row r="19599" spans="12:12" x14ac:dyDescent="0.35">
      <c r="L19599" s="213"/>
    </row>
    <row r="19600" spans="12:12" x14ac:dyDescent="0.35">
      <c r="L19600" s="213"/>
    </row>
    <row r="19601" spans="12:12" x14ac:dyDescent="0.35">
      <c r="L19601" s="213"/>
    </row>
    <row r="19602" spans="12:12" x14ac:dyDescent="0.35">
      <c r="L19602" s="213"/>
    </row>
    <row r="19603" spans="12:12" x14ac:dyDescent="0.35">
      <c r="L19603" s="213"/>
    </row>
    <row r="19604" spans="12:12" x14ac:dyDescent="0.35">
      <c r="L19604" s="213"/>
    </row>
    <row r="19605" spans="12:12" x14ac:dyDescent="0.35">
      <c r="L19605" s="213"/>
    </row>
    <row r="19606" spans="12:12" x14ac:dyDescent="0.35">
      <c r="L19606" s="213"/>
    </row>
    <row r="19607" spans="12:12" x14ac:dyDescent="0.35">
      <c r="L19607" s="213"/>
    </row>
    <row r="19608" spans="12:12" x14ac:dyDescent="0.35">
      <c r="L19608" s="213"/>
    </row>
    <row r="19609" spans="12:12" x14ac:dyDescent="0.35">
      <c r="L19609" s="213"/>
    </row>
    <row r="19610" spans="12:12" x14ac:dyDescent="0.35">
      <c r="L19610" s="213"/>
    </row>
    <row r="19611" spans="12:12" x14ac:dyDescent="0.35">
      <c r="L19611" s="213"/>
    </row>
    <row r="19612" spans="12:12" x14ac:dyDescent="0.35">
      <c r="L19612" s="213"/>
    </row>
    <row r="19613" spans="12:12" x14ac:dyDescent="0.35">
      <c r="L19613" s="213"/>
    </row>
    <row r="19614" spans="12:12" x14ac:dyDescent="0.35">
      <c r="L19614" s="213"/>
    </row>
    <row r="19615" spans="12:12" x14ac:dyDescent="0.35">
      <c r="L19615" s="213"/>
    </row>
    <row r="19616" spans="12:12" x14ac:dyDescent="0.35">
      <c r="L19616" s="213"/>
    </row>
    <row r="19617" spans="12:12" x14ac:dyDescent="0.35">
      <c r="L19617" s="213"/>
    </row>
    <row r="19618" spans="12:12" x14ac:dyDescent="0.35">
      <c r="L19618" s="213"/>
    </row>
    <row r="19619" spans="12:12" x14ac:dyDescent="0.35">
      <c r="L19619" s="213"/>
    </row>
    <row r="19620" spans="12:12" x14ac:dyDescent="0.35">
      <c r="L19620" s="213"/>
    </row>
    <row r="19621" spans="12:12" x14ac:dyDescent="0.35">
      <c r="L19621" s="213"/>
    </row>
    <row r="19622" spans="12:12" x14ac:dyDescent="0.35">
      <c r="L19622" s="213"/>
    </row>
    <row r="19623" spans="12:12" x14ac:dyDescent="0.35">
      <c r="L19623" s="213"/>
    </row>
    <row r="19624" spans="12:12" x14ac:dyDescent="0.35">
      <c r="L19624" s="213"/>
    </row>
    <row r="19625" spans="12:12" x14ac:dyDescent="0.35">
      <c r="L19625" s="213"/>
    </row>
    <row r="19626" spans="12:12" x14ac:dyDescent="0.35">
      <c r="L19626" s="213"/>
    </row>
    <row r="19627" spans="12:12" x14ac:dyDescent="0.35">
      <c r="L19627" s="213"/>
    </row>
    <row r="19628" spans="12:12" x14ac:dyDescent="0.35">
      <c r="L19628" s="213"/>
    </row>
    <row r="19629" spans="12:12" x14ac:dyDescent="0.35">
      <c r="L19629" s="213"/>
    </row>
    <row r="19630" spans="12:12" x14ac:dyDescent="0.35">
      <c r="L19630" s="213"/>
    </row>
    <row r="19631" spans="12:12" x14ac:dyDescent="0.35">
      <c r="L19631" s="213"/>
    </row>
    <row r="19632" spans="12:12" x14ac:dyDescent="0.35">
      <c r="L19632" s="213"/>
    </row>
    <row r="19633" spans="12:12" x14ac:dyDescent="0.35">
      <c r="L19633" s="213"/>
    </row>
    <row r="19634" spans="12:12" x14ac:dyDescent="0.35">
      <c r="L19634" s="213"/>
    </row>
    <row r="19635" spans="12:12" x14ac:dyDescent="0.35">
      <c r="L19635" s="213"/>
    </row>
    <row r="19636" spans="12:12" x14ac:dyDescent="0.35">
      <c r="L19636" s="213"/>
    </row>
    <row r="19637" spans="12:12" x14ac:dyDescent="0.35">
      <c r="L19637" s="213"/>
    </row>
    <row r="19638" spans="12:12" x14ac:dyDescent="0.35">
      <c r="L19638" s="213"/>
    </row>
    <row r="19639" spans="12:12" x14ac:dyDescent="0.35">
      <c r="L19639" s="213"/>
    </row>
    <row r="19640" spans="12:12" x14ac:dyDescent="0.35">
      <c r="L19640" s="213"/>
    </row>
    <row r="19641" spans="12:12" x14ac:dyDescent="0.35">
      <c r="L19641" s="213"/>
    </row>
    <row r="19642" spans="12:12" x14ac:dyDescent="0.35">
      <c r="L19642" s="213"/>
    </row>
    <row r="19643" spans="12:12" x14ac:dyDescent="0.35">
      <c r="L19643" s="213"/>
    </row>
    <row r="19644" spans="12:12" x14ac:dyDescent="0.35">
      <c r="L19644" s="213"/>
    </row>
    <row r="19645" spans="12:12" x14ac:dyDescent="0.35">
      <c r="L19645" s="213"/>
    </row>
    <row r="19646" spans="12:12" x14ac:dyDescent="0.35">
      <c r="L19646" s="213"/>
    </row>
    <row r="19647" spans="12:12" x14ac:dyDescent="0.35">
      <c r="L19647" s="213"/>
    </row>
    <row r="19648" spans="12:12" x14ac:dyDescent="0.35">
      <c r="L19648" s="213"/>
    </row>
    <row r="19649" spans="12:12" x14ac:dyDescent="0.35">
      <c r="L19649" s="213"/>
    </row>
    <row r="19650" spans="12:12" x14ac:dyDescent="0.35">
      <c r="L19650" s="213"/>
    </row>
    <row r="19651" spans="12:12" x14ac:dyDescent="0.35">
      <c r="L19651" s="213"/>
    </row>
    <row r="19652" spans="12:12" x14ac:dyDescent="0.35">
      <c r="L19652" s="213"/>
    </row>
    <row r="19653" spans="12:12" x14ac:dyDescent="0.35">
      <c r="L19653" s="213"/>
    </row>
    <row r="19654" spans="12:12" x14ac:dyDescent="0.35">
      <c r="L19654" s="213"/>
    </row>
    <row r="19655" spans="12:12" x14ac:dyDescent="0.35">
      <c r="L19655" s="213"/>
    </row>
    <row r="19656" spans="12:12" x14ac:dyDescent="0.35">
      <c r="L19656" s="213"/>
    </row>
    <row r="19657" spans="12:12" x14ac:dyDescent="0.35">
      <c r="L19657" s="213"/>
    </row>
    <row r="19658" spans="12:12" x14ac:dyDescent="0.35">
      <c r="L19658" s="213"/>
    </row>
    <row r="19659" spans="12:12" x14ac:dyDescent="0.35">
      <c r="L19659" s="213"/>
    </row>
    <row r="19660" spans="12:12" x14ac:dyDescent="0.35">
      <c r="L19660" s="213"/>
    </row>
    <row r="19661" spans="12:12" x14ac:dyDescent="0.35">
      <c r="L19661" s="213"/>
    </row>
    <row r="19662" spans="12:12" x14ac:dyDescent="0.35">
      <c r="L19662" s="213"/>
    </row>
    <row r="19663" spans="12:12" x14ac:dyDescent="0.35">
      <c r="L19663" s="213"/>
    </row>
    <row r="19664" spans="12:12" x14ac:dyDescent="0.35">
      <c r="L19664" s="213"/>
    </row>
    <row r="19665" spans="12:12" x14ac:dyDescent="0.35">
      <c r="L19665" s="213"/>
    </row>
    <row r="19666" spans="12:12" x14ac:dyDescent="0.35">
      <c r="L19666" s="213"/>
    </row>
    <row r="19667" spans="12:12" x14ac:dyDescent="0.35">
      <c r="L19667" s="213"/>
    </row>
    <row r="19668" spans="12:12" x14ac:dyDescent="0.35">
      <c r="L19668" s="213"/>
    </row>
    <row r="19669" spans="12:12" x14ac:dyDescent="0.35">
      <c r="L19669" s="213"/>
    </row>
    <row r="19670" spans="12:12" x14ac:dyDescent="0.35">
      <c r="L19670" s="213"/>
    </row>
    <row r="19671" spans="12:12" x14ac:dyDescent="0.35">
      <c r="L19671" s="213"/>
    </row>
    <row r="19672" spans="12:12" x14ac:dyDescent="0.35">
      <c r="L19672" s="213"/>
    </row>
    <row r="19673" spans="12:12" x14ac:dyDescent="0.35">
      <c r="L19673" s="213"/>
    </row>
    <row r="19674" spans="12:12" x14ac:dyDescent="0.35">
      <c r="L19674" s="213"/>
    </row>
    <row r="19675" spans="12:12" x14ac:dyDescent="0.35">
      <c r="L19675" s="213"/>
    </row>
    <row r="19676" spans="12:12" x14ac:dyDescent="0.35">
      <c r="L19676" s="213"/>
    </row>
    <row r="19677" spans="12:12" x14ac:dyDescent="0.35">
      <c r="L19677" s="213"/>
    </row>
    <row r="19678" spans="12:12" x14ac:dyDescent="0.35">
      <c r="L19678" s="213"/>
    </row>
    <row r="19679" spans="12:12" x14ac:dyDescent="0.35">
      <c r="L19679" s="213"/>
    </row>
    <row r="19680" spans="12:12" x14ac:dyDescent="0.35">
      <c r="L19680" s="213"/>
    </row>
    <row r="19681" spans="12:12" x14ac:dyDescent="0.35">
      <c r="L19681" s="213"/>
    </row>
    <row r="19682" spans="12:12" x14ac:dyDescent="0.35">
      <c r="L19682" s="213"/>
    </row>
    <row r="19683" spans="12:12" x14ac:dyDescent="0.35">
      <c r="L19683" s="213"/>
    </row>
    <row r="19684" spans="12:12" x14ac:dyDescent="0.35">
      <c r="L19684" s="213"/>
    </row>
    <row r="19685" spans="12:12" x14ac:dyDescent="0.35">
      <c r="L19685" s="213"/>
    </row>
    <row r="19686" spans="12:12" x14ac:dyDescent="0.35">
      <c r="L19686" s="213"/>
    </row>
    <row r="19687" spans="12:12" x14ac:dyDescent="0.35">
      <c r="L19687" s="213"/>
    </row>
    <row r="19688" spans="12:12" x14ac:dyDescent="0.35">
      <c r="L19688" s="213"/>
    </row>
    <row r="19689" spans="12:12" x14ac:dyDescent="0.35">
      <c r="L19689" s="213"/>
    </row>
    <row r="19690" spans="12:12" x14ac:dyDescent="0.35">
      <c r="L19690" s="213"/>
    </row>
    <row r="19691" spans="12:12" x14ac:dyDescent="0.35">
      <c r="L19691" s="213"/>
    </row>
    <row r="19692" spans="12:12" x14ac:dyDescent="0.35">
      <c r="L19692" s="213"/>
    </row>
    <row r="19693" spans="12:12" x14ac:dyDescent="0.35">
      <c r="L19693" s="213"/>
    </row>
    <row r="19694" spans="12:12" x14ac:dyDescent="0.35">
      <c r="L19694" s="213"/>
    </row>
    <row r="19695" spans="12:12" x14ac:dyDescent="0.35">
      <c r="L19695" s="213"/>
    </row>
    <row r="19696" spans="12:12" x14ac:dyDescent="0.35">
      <c r="L19696" s="213"/>
    </row>
    <row r="19697" spans="12:12" x14ac:dyDescent="0.35">
      <c r="L19697" s="213"/>
    </row>
    <row r="19698" spans="12:12" x14ac:dyDescent="0.35">
      <c r="L19698" s="213"/>
    </row>
    <row r="19699" spans="12:12" x14ac:dyDescent="0.35">
      <c r="L19699" s="213"/>
    </row>
    <row r="19700" spans="12:12" x14ac:dyDescent="0.35">
      <c r="L19700" s="213"/>
    </row>
    <row r="19701" spans="12:12" x14ac:dyDescent="0.35">
      <c r="L19701" s="213"/>
    </row>
    <row r="19702" spans="12:12" x14ac:dyDescent="0.35">
      <c r="L19702" s="213"/>
    </row>
    <row r="19703" spans="12:12" x14ac:dyDescent="0.35">
      <c r="L19703" s="213"/>
    </row>
    <row r="19704" spans="12:12" x14ac:dyDescent="0.35">
      <c r="L19704" s="213"/>
    </row>
    <row r="19705" spans="12:12" x14ac:dyDescent="0.35">
      <c r="L19705" s="213"/>
    </row>
    <row r="19706" spans="12:12" x14ac:dyDescent="0.35">
      <c r="L19706" s="213"/>
    </row>
    <row r="19707" spans="12:12" x14ac:dyDescent="0.35">
      <c r="L19707" s="213"/>
    </row>
    <row r="19708" spans="12:12" x14ac:dyDescent="0.35">
      <c r="L19708" s="213"/>
    </row>
    <row r="19709" spans="12:12" x14ac:dyDescent="0.35">
      <c r="L19709" s="213"/>
    </row>
    <row r="19710" spans="12:12" x14ac:dyDescent="0.35">
      <c r="L19710" s="213"/>
    </row>
    <row r="19711" spans="12:12" x14ac:dyDescent="0.35">
      <c r="L19711" s="213"/>
    </row>
    <row r="19712" spans="12:12" x14ac:dyDescent="0.35">
      <c r="L19712" s="213"/>
    </row>
    <row r="19713" spans="12:12" x14ac:dyDescent="0.35">
      <c r="L19713" s="213"/>
    </row>
    <row r="19714" spans="12:12" x14ac:dyDescent="0.35">
      <c r="L19714" s="213"/>
    </row>
    <row r="19715" spans="12:12" x14ac:dyDescent="0.35">
      <c r="L19715" s="213"/>
    </row>
    <row r="19716" spans="12:12" x14ac:dyDescent="0.35">
      <c r="L19716" s="213"/>
    </row>
    <row r="19717" spans="12:12" x14ac:dyDescent="0.35">
      <c r="L19717" s="213"/>
    </row>
    <row r="19718" spans="12:12" x14ac:dyDescent="0.35">
      <c r="L19718" s="213"/>
    </row>
    <row r="19719" spans="12:12" x14ac:dyDescent="0.35">
      <c r="L19719" s="213"/>
    </row>
    <row r="19720" spans="12:12" x14ac:dyDescent="0.35">
      <c r="L19720" s="213"/>
    </row>
    <row r="19721" spans="12:12" x14ac:dyDescent="0.35">
      <c r="L19721" s="213"/>
    </row>
    <row r="19722" spans="12:12" x14ac:dyDescent="0.35">
      <c r="L19722" s="213"/>
    </row>
    <row r="19723" spans="12:12" x14ac:dyDescent="0.35">
      <c r="L19723" s="213"/>
    </row>
    <row r="19724" spans="12:12" x14ac:dyDescent="0.35">
      <c r="L19724" s="213"/>
    </row>
    <row r="19725" spans="12:12" x14ac:dyDescent="0.35">
      <c r="L19725" s="213"/>
    </row>
    <row r="19726" spans="12:12" x14ac:dyDescent="0.35">
      <c r="L19726" s="213"/>
    </row>
    <row r="19727" spans="12:12" x14ac:dyDescent="0.35">
      <c r="L19727" s="213"/>
    </row>
    <row r="19728" spans="12:12" x14ac:dyDescent="0.35">
      <c r="L19728" s="213"/>
    </row>
    <row r="19729" spans="12:12" x14ac:dyDescent="0.35">
      <c r="L19729" s="213"/>
    </row>
    <row r="19730" spans="12:12" x14ac:dyDescent="0.35">
      <c r="L19730" s="213"/>
    </row>
    <row r="19731" spans="12:12" x14ac:dyDescent="0.35">
      <c r="L19731" s="213"/>
    </row>
    <row r="19732" spans="12:12" x14ac:dyDescent="0.35">
      <c r="L19732" s="213"/>
    </row>
    <row r="19733" spans="12:12" x14ac:dyDescent="0.35">
      <c r="L19733" s="213"/>
    </row>
    <row r="19734" spans="12:12" x14ac:dyDescent="0.35">
      <c r="L19734" s="213"/>
    </row>
    <row r="19735" spans="12:12" x14ac:dyDescent="0.35">
      <c r="L19735" s="213"/>
    </row>
    <row r="19736" spans="12:12" x14ac:dyDescent="0.35">
      <c r="L19736" s="213"/>
    </row>
    <row r="19737" spans="12:12" x14ac:dyDescent="0.35">
      <c r="L19737" s="213"/>
    </row>
    <row r="19738" spans="12:12" x14ac:dyDescent="0.35">
      <c r="L19738" s="213"/>
    </row>
    <row r="19739" spans="12:12" x14ac:dyDescent="0.35">
      <c r="L19739" s="213"/>
    </row>
    <row r="19740" spans="12:12" x14ac:dyDescent="0.35">
      <c r="L19740" s="213"/>
    </row>
    <row r="19741" spans="12:12" x14ac:dyDescent="0.35">
      <c r="L19741" s="213"/>
    </row>
    <row r="19742" spans="12:12" x14ac:dyDescent="0.35">
      <c r="L19742" s="213"/>
    </row>
    <row r="19743" spans="12:12" x14ac:dyDescent="0.35">
      <c r="L19743" s="213"/>
    </row>
    <row r="19744" spans="12:12" x14ac:dyDescent="0.35">
      <c r="L19744" s="213"/>
    </row>
    <row r="19745" spans="12:12" x14ac:dyDescent="0.35">
      <c r="L19745" s="213"/>
    </row>
    <row r="19746" spans="12:12" x14ac:dyDescent="0.35">
      <c r="L19746" s="213"/>
    </row>
    <row r="19747" spans="12:12" x14ac:dyDescent="0.35">
      <c r="L19747" s="213"/>
    </row>
    <row r="19748" spans="12:12" x14ac:dyDescent="0.35">
      <c r="L19748" s="213"/>
    </row>
    <row r="19749" spans="12:12" x14ac:dyDescent="0.35">
      <c r="L19749" s="213"/>
    </row>
    <row r="19750" spans="12:12" x14ac:dyDescent="0.35">
      <c r="L19750" s="213"/>
    </row>
    <row r="19751" spans="12:12" x14ac:dyDescent="0.35">
      <c r="L19751" s="213"/>
    </row>
    <row r="19752" spans="12:12" x14ac:dyDescent="0.35">
      <c r="L19752" s="213"/>
    </row>
    <row r="19753" spans="12:12" x14ac:dyDescent="0.35">
      <c r="L19753" s="213"/>
    </row>
    <row r="19754" spans="12:12" x14ac:dyDescent="0.35">
      <c r="L19754" s="213"/>
    </row>
    <row r="19755" spans="12:12" x14ac:dyDescent="0.35">
      <c r="L19755" s="213"/>
    </row>
    <row r="19756" spans="12:12" x14ac:dyDescent="0.35">
      <c r="L19756" s="213"/>
    </row>
    <row r="19757" spans="12:12" x14ac:dyDescent="0.35">
      <c r="L19757" s="213"/>
    </row>
    <row r="19758" spans="12:12" x14ac:dyDescent="0.35">
      <c r="L19758" s="213"/>
    </row>
    <row r="19759" spans="12:12" x14ac:dyDescent="0.35">
      <c r="L19759" s="213"/>
    </row>
    <row r="19760" spans="12:12" x14ac:dyDescent="0.35">
      <c r="L19760" s="213"/>
    </row>
    <row r="19761" spans="12:12" x14ac:dyDescent="0.35">
      <c r="L19761" s="213"/>
    </row>
    <row r="19762" spans="12:12" x14ac:dyDescent="0.35">
      <c r="L19762" s="213"/>
    </row>
    <row r="19763" spans="12:12" x14ac:dyDescent="0.35">
      <c r="L19763" s="213"/>
    </row>
    <row r="19764" spans="12:12" x14ac:dyDescent="0.35">
      <c r="L19764" s="213"/>
    </row>
    <row r="19765" spans="12:12" x14ac:dyDescent="0.35">
      <c r="L19765" s="213"/>
    </row>
    <row r="19766" spans="12:12" x14ac:dyDescent="0.35">
      <c r="L19766" s="213"/>
    </row>
    <row r="19767" spans="12:12" x14ac:dyDescent="0.35">
      <c r="L19767" s="213"/>
    </row>
    <row r="19768" spans="12:12" x14ac:dyDescent="0.35">
      <c r="L19768" s="213"/>
    </row>
    <row r="19769" spans="12:12" x14ac:dyDescent="0.35">
      <c r="L19769" s="213"/>
    </row>
    <row r="19770" spans="12:12" x14ac:dyDescent="0.35">
      <c r="L19770" s="213"/>
    </row>
    <row r="19771" spans="12:12" x14ac:dyDescent="0.35">
      <c r="L19771" s="213"/>
    </row>
    <row r="19772" spans="12:12" x14ac:dyDescent="0.35">
      <c r="L19772" s="213"/>
    </row>
    <row r="19773" spans="12:12" x14ac:dyDescent="0.35">
      <c r="L19773" s="213"/>
    </row>
    <row r="19774" spans="12:12" x14ac:dyDescent="0.35">
      <c r="L19774" s="213"/>
    </row>
    <row r="19775" spans="12:12" x14ac:dyDescent="0.35">
      <c r="L19775" s="213"/>
    </row>
    <row r="19776" spans="12:12" x14ac:dyDescent="0.35">
      <c r="L19776" s="213"/>
    </row>
    <row r="19777" spans="12:12" x14ac:dyDescent="0.35">
      <c r="L19777" s="213"/>
    </row>
    <row r="19778" spans="12:12" x14ac:dyDescent="0.35">
      <c r="L19778" s="213"/>
    </row>
    <row r="19779" spans="12:12" x14ac:dyDescent="0.35">
      <c r="L19779" s="213"/>
    </row>
    <row r="19780" spans="12:12" x14ac:dyDescent="0.35">
      <c r="L19780" s="213"/>
    </row>
    <row r="19781" spans="12:12" x14ac:dyDescent="0.35">
      <c r="L19781" s="213"/>
    </row>
    <row r="19782" spans="12:12" x14ac:dyDescent="0.35">
      <c r="L19782" s="213"/>
    </row>
    <row r="19783" spans="12:12" x14ac:dyDescent="0.35">
      <c r="L19783" s="213"/>
    </row>
    <row r="19784" spans="12:12" x14ac:dyDescent="0.35">
      <c r="L19784" s="213"/>
    </row>
    <row r="19785" spans="12:12" x14ac:dyDescent="0.35">
      <c r="L19785" s="213"/>
    </row>
    <row r="19786" spans="12:12" x14ac:dyDescent="0.35">
      <c r="L19786" s="213"/>
    </row>
    <row r="19787" spans="12:12" x14ac:dyDescent="0.35">
      <c r="L19787" s="213"/>
    </row>
    <row r="19788" spans="12:12" x14ac:dyDescent="0.35">
      <c r="L19788" s="213"/>
    </row>
    <row r="19789" spans="12:12" x14ac:dyDescent="0.35">
      <c r="L19789" s="213"/>
    </row>
    <row r="19790" spans="12:12" x14ac:dyDescent="0.35">
      <c r="L19790" s="213"/>
    </row>
    <row r="19791" spans="12:12" x14ac:dyDescent="0.35">
      <c r="L19791" s="213"/>
    </row>
    <row r="19792" spans="12:12" x14ac:dyDescent="0.35">
      <c r="L19792" s="213"/>
    </row>
    <row r="19793" spans="12:12" x14ac:dyDescent="0.35">
      <c r="L19793" s="213"/>
    </row>
    <row r="19794" spans="12:12" x14ac:dyDescent="0.35">
      <c r="L19794" s="213"/>
    </row>
    <row r="19795" spans="12:12" x14ac:dyDescent="0.35">
      <c r="L19795" s="213"/>
    </row>
    <row r="19796" spans="12:12" x14ac:dyDescent="0.35">
      <c r="L19796" s="213"/>
    </row>
    <row r="19797" spans="12:12" x14ac:dyDescent="0.35">
      <c r="L19797" s="213"/>
    </row>
    <row r="19798" spans="12:12" x14ac:dyDescent="0.35">
      <c r="L19798" s="213"/>
    </row>
    <row r="19799" spans="12:12" x14ac:dyDescent="0.35">
      <c r="L19799" s="213"/>
    </row>
    <row r="19800" spans="12:12" x14ac:dyDescent="0.35">
      <c r="L19800" s="213"/>
    </row>
    <row r="19801" spans="12:12" x14ac:dyDescent="0.35">
      <c r="L19801" s="213"/>
    </row>
    <row r="19802" spans="12:12" x14ac:dyDescent="0.35">
      <c r="L19802" s="213"/>
    </row>
    <row r="19803" spans="12:12" x14ac:dyDescent="0.35">
      <c r="L19803" s="213"/>
    </row>
    <row r="19804" spans="12:12" x14ac:dyDescent="0.35">
      <c r="L19804" s="213"/>
    </row>
    <row r="19805" spans="12:12" x14ac:dyDescent="0.35">
      <c r="L19805" s="213"/>
    </row>
    <row r="19806" spans="12:12" x14ac:dyDescent="0.35">
      <c r="L19806" s="213"/>
    </row>
    <row r="19807" spans="12:12" x14ac:dyDescent="0.35">
      <c r="L19807" s="213"/>
    </row>
    <row r="19808" spans="12:12" x14ac:dyDescent="0.35">
      <c r="L19808" s="213"/>
    </row>
    <row r="19809" spans="12:12" x14ac:dyDescent="0.35">
      <c r="L19809" s="213"/>
    </row>
    <row r="19810" spans="12:12" x14ac:dyDescent="0.35">
      <c r="L19810" s="213"/>
    </row>
    <row r="19811" spans="12:12" x14ac:dyDescent="0.35">
      <c r="L19811" s="213"/>
    </row>
    <row r="19812" spans="12:12" x14ac:dyDescent="0.35">
      <c r="L19812" s="213"/>
    </row>
    <row r="19813" spans="12:12" x14ac:dyDescent="0.35">
      <c r="L19813" s="213"/>
    </row>
    <row r="19814" spans="12:12" x14ac:dyDescent="0.35">
      <c r="L19814" s="213"/>
    </row>
    <row r="19815" spans="12:12" x14ac:dyDescent="0.35">
      <c r="L19815" s="213"/>
    </row>
    <row r="19816" spans="12:12" x14ac:dyDescent="0.35">
      <c r="L19816" s="213"/>
    </row>
    <row r="19817" spans="12:12" x14ac:dyDescent="0.35">
      <c r="L19817" s="213"/>
    </row>
    <row r="19818" spans="12:12" x14ac:dyDescent="0.35">
      <c r="L19818" s="213"/>
    </row>
    <row r="19819" spans="12:12" x14ac:dyDescent="0.35">
      <c r="L19819" s="213"/>
    </row>
    <row r="19820" spans="12:12" x14ac:dyDescent="0.35">
      <c r="L19820" s="213"/>
    </row>
    <row r="19821" spans="12:12" x14ac:dyDescent="0.35">
      <c r="L19821" s="213"/>
    </row>
    <row r="19822" spans="12:12" x14ac:dyDescent="0.35">
      <c r="L19822" s="213"/>
    </row>
    <row r="19823" spans="12:12" x14ac:dyDescent="0.35">
      <c r="L19823" s="213"/>
    </row>
    <row r="19824" spans="12:12" x14ac:dyDescent="0.35">
      <c r="L19824" s="213"/>
    </row>
    <row r="19825" spans="12:12" x14ac:dyDescent="0.35">
      <c r="L19825" s="213"/>
    </row>
    <row r="19826" spans="12:12" x14ac:dyDescent="0.35">
      <c r="L19826" s="213"/>
    </row>
    <row r="19827" spans="12:12" x14ac:dyDescent="0.35">
      <c r="L19827" s="213"/>
    </row>
    <row r="19828" spans="12:12" x14ac:dyDescent="0.35">
      <c r="L19828" s="213"/>
    </row>
    <row r="19829" spans="12:12" x14ac:dyDescent="0.35">
      <c r="L19829" s="213"/>
    </row>
    <row r="19830" spans="12:12" x14ac:dyDescent="0.35">
      <c r="L19830" s="213"/>
    </row>
    <row r="19831" spans="12:12" x14ac:dyDescent="0.35">
      <c r="L19831" s="213"/>
    </row>
    <row r="19832" spans="12:12" x14ac:dyDescent="0.35">
      <c r="L19832" s="213"/>
    </row>
    <row r="19833" spans="12:12" x14ac:dyDescent="0.35">
      <c r="L19833" s="213"/>
    </row>
    <row r="19834" spans="12:12" x14ac:dyDescent="0.35">
      <c r="L19834" s="213"/>
    </row>
    <row r="19835" spans="12:12" x14ac:dyDescent="0.35">
      <c r="L19835" s="213"/>
    </row>
    <row r="19836" spans="12:12" x14ac:dyDescent="0.35">
      <c r="L19836" s="213"/>
    </row>
    <row r="19837" spans="12:12" x14ac:dyDescent="0.35">
      <c r="L19837" s="213"/>
    </row>
    <row r="19838" spans="12:12" x14ac:dyDescent="0.35">
      <c r="L19838" s="213"/>
    </row>
    <row r="19839" spans="12:12" x14ac:dyDescent="0.35">
      <c r="L19839" s="213"/>
    </row>
    <row r="19840" spans="12:12" x14ac:dyDescent="0.35">
      <c r="L19840" s="213"/>
    </row>
    <row r="19841" spans="12:12" x14ac:dyDescent="0.35">
      <c r="L19841" s="213"/>
    </row>
    <row r="19842" spans="12:12" x14ac:dyDescent="0.35">
      <c r="L19842" s="213"/>
    </row>
    <row r="19843" spans="12:12" x14ac:dyDescent="0.35">
      <c r="L19843" s="213"/>
    </row>
    <row r="19844" spans="12:12" x14ac:dyDescent="0.35">
      <c r="L19844" s="213"/>
    </row>
    <row r="19845" spans="12:12" x14ac:dyDescent="0.35">
      <c r="L19845" s="213"/>
    </row>
    <row r="19846" spans="12:12" x14ac:dyDescent="0.35">
      <c r="L19846" s="213"/>
    </row>
    <row r="19847" spans="12:12" x14ac:dyDescent="0.35">
      <c r="L19847" s="213"/>
    </row>
    <row r="19848" spans="12:12" x14ac:dyDescent="0.35">
      <c r="L19848" s="213"/>
    </row>
    <row r="19849" spans="12:12" x14ac:dyDescent="0.35">
      <c r="L19849" s="213"/>
    </row>
    <row r="19850" spans="12:12" x14ac:dyDescent="0.35">
      <c r="L19850" s="213"/>
    </row>
    <row r="19851" spans="12:12" x14ac:dyDescent="0.35">
      <c r="L19851" s="213"/>
    </row>
    <row r="19852" spans="12:12" x14ac:dyDescent="0.35">
      <c r="L19852" s="213"/>
    </row>
    <row r="19853" spans="12:12" x14ac:dyDescent="0.35">
      <c r="L19853" s="213"/>
    </row>
    <row r="19854" spans="12:12" x14ac:dyDescent="0.35">
      <c r="L19854" s="213"/>
    </row>
    <row r="19855" spans="12:12" x14ac:dyDescent="0.35">
      <c r="L19855" s="213"/>
    </row>
    <row r="19856" spans="12:12" x14ac:dyDescent="0.35">
      <c r="L19856" s="213"/>
    </row>
    <row r="19857" spans="12:12" x14ac:dyDescent="0.35">
      <c r="L19857" s="213"/>
    </row>
    <row r="19858" spans="12:12" x14ac:dyDescent="0.35">
      <c r="L19858" s="213"/>
    </row>
    <row r="19859" spans="12:12" x14ac:dyDescent="0.35">
      <c r="L19859" s="213"/>
    </row>
    <row r="19860" spans="12:12" x14ac:dyDescent="0.35">
      <c r="L19860" s="213"/>
    </row>
    <row r="19861" spans="12:12" x14ac:dyDescent="0.35">
      <c r="L19861" s="213"/>
    </row>
    <row r="19862" spans="12:12" x14ac:dyDescent="0.35">
      <c r="L19862" s="213"/>
    </row>
    <row r="19863" spans="12:12" x14ac:dyDescent="0.35">
      <c r="L19863" s="213"/>
    </row>
    <row r="19864" spans="12:12" x14ac:dyDescent="0.35">
      <c r="L19864" s="213"/>
    </row>
    <row r="19865" spans="12:12" x14ac:dyDescent="0.35">
      <c r="L19865" s="213"/>
    </row>
    <row r="19866" spans="12:12" x14ac:dyDescent="0.35">
      <c r="L19866" s="213"/>
    </row>
    <row r="19867" spans="12:12" x14ac:dyDescent="0.35">
      <c r="L19867" s="213"/>
    </row>
    <row r="19868" spans="12:12" x14ac:dyDescent="0.35">
      <c r="L19868" s="213"/>
    </row>
    <row r="19869" spans="12:12" x14ac:dyDescent="0.35">
      <c r="L19869" s="213"/>
    </row>
    <row r="19870" spans="12:12" x14ac:dyDescent="0.35">
      <c r="L19870" s="213"/>
    </row>
    <row r="19871" spans="12:12" x14ac:dyDescent="0.35">
      <c r="L19871" s="213"/>
    </row>
    <row r="19872" spans="12:12" x14ac:dyDescent="0.35">
      <c r="L19872" s="213"/>
    </row>
    <row r="19873" spans="12:12" x14ac:dyDescent="0.35">
      <c r="L19873" s="213"/>
    </row>
    <row r="19874" spans="12:12" x14ac:dyDescent="0.35">
      <c r="L19874" s="213"/>
    </row>
    <row r="19875" spans="12:12" x14ac:dyDescent="0.35">
      <c r="L19875" s="213"/>
    </row>
    <row r="19876" spans="12:12" x14ac:dyDescent="0.35">
      <c r="L19876" s="213"/>
    </row>
    <row r="19877" spans="12:12" x14ac:dyDescent="0.35">
      <c r="L19877" s="213"/>
    </row>
    <row r="19878" spans="12:12" x14ac:dyDescent="0.35">
      <c r="L19878" s="213"/>
    </row>
    <row r="19879" spans="12:12" x14ac:dyDescent="0.35">
      <c r="L19879" s="213"/>
    </row>
    <row r="19880" spans="12:12" x14ac:dyDescent="0.35">
      <c r="L19880" s="213"/>
    </row>
    <row r="19881" spans="12:12" x14ac:dyDescent="0.35">
      <c r="L19881" s="213"/>
    </row>
    <row r="19882" spans="12:12" x14ac:dyDescent="0.35">
      <c r="L19882" s="213"/>
    </row>
    <row r="19883" spans="12:12" x14ac:dyDescent="0.35">
      <c r="L19883" s="213"/>
    </row>
    <row r="19884" spans="12:12" x14ac:dyDescent="0.35">
      <c r="L19884" s="213"/>
    </row>
    <row r="19885" spans="12:12" x14ac:dyDescent="0.35">
      <c r="L19885" s="213"/>
    </row>
    <row r="19886" spans="12:12" x14ac:dyDescent="0.35">
      <c r="L19886" s="213"/>
    </row>
    <row r="19887" spans="12:12" x14ac:dyDescent="0.35">
      <c r="L19887" s="213"/>
    </row>
    <row r="19888" spans="12:12" x14ac:dyDescent="0.35">
      <c r="L19888" s="213"/>
    </row>
    <row r="19889" spans="12:12" x14ac:dyDescent="0.35">
      <c r="L19889" s="213"/>
    </row>
    <row r="19890" spans="12:12" x14ac:dyDescent="0.35">
      <c r="L19890" s="213"/>
    </row>
    <row r="19891" spans="12:12" x14ac:dyDescent="0.35">
      <c r="L19891" s="213"/>
    </row>
    <row r="19892" spans="12:12" x14ac:dyDescent="0.35">
      <c r="L19892" s="213"/>
    </row>
    <row r="19893" spans="12:12" x14ac:dyDescent="0.35">
      <c r="L19893" s="213"/>
    </row>
    <row r="19894" spans="12:12" x14ac:dyDescent="0.35">
      <c r="L19894" s="213"/>
    </row>
    <row r="19895" spans="12:12" x14ac:dyDescent="0.35">
      <c r="L19895" s="213"/>
    </row>
    <row r="19896" spans="12:12" x14ac:dyDescent="0.35">
      <c r="L19896" s="213"/>
    </row>
    <row r="19897" spans="12:12" x14ac:dyDescent="0.35">
      <c r="L19897" s="213"/>
    </row>
    <row r="19898" spans="12:12" x14ac:dyDescent="0.35">
      <c r="L19898" s="213"/>
    </row>
    <row r="19899" spans="12:12" x14ac:dyDescent="0.35">
      <c r="L19899" s="213"/>
    </row>
    <row r="19900" spans="12:12" x14ac:dyDescent="0.35">
      <c r="L19900" s="213"/>
    </row>
    <row r="19901" spans="12:12" x14ac:dyDescent="0.35">
      <c r="L19901" s="213"/>
    </row>
    <row r="19902" spans="12:12" x14ac:dyDescent="0.35">
      <c r="L19902" s="213"/>
    </row>
    <row r="19903" spans="12:12" x14ac:dyDescent="0.35">
      <c r="L19903" s="213"/>
    </row>
    <row r="19904" spans="12:12" x14ac:dyDescent="0.35">
      <c r="L19904" s="213"/>
    </row>
    <row r="19905" spans="12:12" x14ac:dyDescent="0.35">
      <c r="L19905" s="213"/>
    </row>
    <row r="19906" spans="12:12" x14ac:dyDescent="0.35">
      <c r="L19906" s="213"/>
    </row>
    <row r="19907" spans="12:12" x14ac:dyDescent="0.35">
      <c r="L19907" s="213"/>
    </row>
    <row r="19908" spans="12:12" x14ac:dyDescent="0.35">
      <c r="L19908" s="213"/>
    </row>
    <row r="19909" spans="12:12" x14ac:dyDescent="0.35">
      <c r="L19909" s="213"/>
    </row>
    <row r="19910" spans="12:12" x14ac:dyDescent="0.35">
      <c r="L19910" s="213"/>
    </row>
    <row r="19911" spans="12:12" x14ac:dyDescent="0.35">
      <c r="L19911" s="213"/>
    </row>
    <row r="19912" spans="12:12" x14ac:dyDescent="0.35">
      <c r="L19912" s="213"/>
    </row>
    <row r="19913" spans="12:12" x14ac:dyDescent="0.35">
      <c r="L19913" s="213"/>
    </row>
    <row r="19914" spans="12:12" x14ac:dyDescent="0.35">
      <c r="L19914" s="213"/>
    </row>
    <row r="19915" spans="12:12" x14ac:dyDescent="0.35">
      <c r="L19915" s="213"/>
    </row>
    <row r="19916" spans="12:12" x14ac:dyDescent="0.35">
      <c r="L19916" s="213"/>
    </row>
    <row r="19917" spans="12:12" x14ac:dyDescent="0.35">
      <c r="L19917" s="213"/>
    </row>
    <row r="19918" spans="12:12" x14ac:dyDescent="0.35">
      <c r="L19918" s="213"/>
    </row>
    <row r="19919" spans="12:12" x14ac:dyDescent="0.35">
      <c r="L19919" s="213"/>
    </row>
    <row r="19920" spans="12:12" x14ac:dyDescent="0.35">
      <c r="L19920" s="213"/>
    </row>
    <row r="19921" spans="12:12" x14ac:dyDescent="0.35">
      <c r="L19921" s="213"/>
    </row>
    <row r="19922" spans="12:12" x14ac:dyDescent="0.35">
      <c r="L19922" s="213"/>
    </row>
    <row r="19923" spans="12:12" x14ac:dyDescent="0.35">
      <c r="L19923" s="213"/>
    </row>
    <row r="19924" spans="12:12" x14ac:dyDescent="0.35">
      <c r="L19924" s="213"/>
    </row>
    <row r="19925" spans="12:12" x14ac:dyDescent="0.35">
      <c r="L19925" s="213"/>
    </row>
    <row r="19926" spans="12:12" x14ac:dyDescent="0.35">
      <c r="L19926" s="213"/>
    </row>
    <row r="19927" spans="12:12" x14ac:dyDescent="0.35">
      <c r="L19927" s="213"/>
    </row>
    <row r="19928" spans="12:12" x14ac:dyDescent="0.35">
      <c r="L19928" s="213"/>
    </row>
    <row r="19929" spans="12:12" x14ac:dyDescent="0.35">
      <c r="L19929" s="213"/>
    </row>
    <row r="19930" spans="12:12" x14ac:dyDescent="0.35">
      <c r="L19930" s="213"/>
    </row>
    <row r="19931" spans="12:12" x14ac:dyDescent="0.35">
      <c r="L19931" s="213"/>
    </row>
    <row r="19932" spans="12:12" x14ac:dyDescent="0.35">
      <c r="L19932" s="213"/>
    </row>
    <row r="19933" spans="12:12" x14ac:dyDescent="0.35">
      <c r="L19933" s="213"/>
    </row>
    <row r="19934" spans="12:12" x14ac:dyDescent="0.35">
      <c r="L19934" s="213"/>
    </row>
    <row r="19935" spans="12:12" x14ac:dyDescent="0.35">
      <c r="L19935" s="213"/>
    </row>
    <row r="19936" spans="12:12" x14ac:dyDescent="0.35">
      <c r="L19936" s="213"/>
    </row>
    <row r="19937" spans="12:12" x14ac:dyDescent="0.35">
      <c r="L19937" s="213"/>
    </row>
    <row r="19938" spans="12:12" x14ac:dyDescent="0.35">
      <c r="L19938" s="213"/>
    </row>
    <row r="19939" spans="12:12" x14ac:dyDescent="0.35">
      <c r="L19939" s="213"/>
    </row>
    <row r="19940" spans="12:12" x14ac:dyDescent="0.35">
      <c r="L19940" s="213"/>
    </row>
    <row r="19941" spans="12:12" x14ac:dyDescent="0.35">
      <c r="L19941" s="213"/>
    </row>
    <row r="19942" spans="12:12" x14ac:dyDescent="0.35">
      <c r="L19942" s="213"/>
    </row>
    <row r="19943" spans="12:12" x14ac:dyDescent="0.35">
      <c r="L19943" s="213"/>
    </row>
    <row r="19944" spans="12:12" x14ac:dyDescent="0.35">
      <c r="L19944" s="213"/>
    </row>
    <row r="19945" spans="12:12" x14ac:dyDescent="0.35">
      <c r="L19945" s="213"/>
    </row>
    <row r="19946" spans="12:12" x14ac:dyDescent="0.35">
      <c r="L19946" s="213"/>
    </row>
    <row r="19947" spans="12:12" x14ac:dyDescent="0.35">
      <c r="L19947" s="213"/>
    </row>
    <row r="19948" spans="12:12" x14ac:dyDescent="0.35">
      <c r="L19948" s="213"/>
    </row>
    <row r="19949" spans="12:12" x14ac:dyDescent="0.35">
      <c r="L19949" s="213"/>
    </row>
    <row r="19950" spans="12:12" x14ac:dyDescent="0.35">
      <c r="L19950" s="213"/>
    </row>
    <row r="19951" spans="12:12" x14ac:dyDescent="0.35">
      <c r="L19951" s="213"/>
    </row>
    <row r="19952" spans="12:12" x14ac:dyDescent="0.35">
      <c r="L19952" s="213"/>
    </row>
    <row r="19953" spans="12:12" x14ac:dyDescent="0.35">
      <c r="L19953" s="213"/>
    </row>
    <row r="19954" spans="12:12" x14ac:dyDescent="0.35">
      <c r="L19954" s="213"/>
    </row>
    <row r="19955" spans="12:12" x14ac:dyDescent="0.35">
      <c r="L19955" s="213"/>
    </row>
    <row r="19956" spans="12:12" x14ac:dyDescent="0.35">
      <c r="L19956" s="213"/>
    </row>
    <row r="19957" spans="12:12" x14ac:dyDescent="0.35">
      <c r="L19957" s="213"/>
    </row>
    <row r="19958" spans="12:12" x14ac:dyDescent="0.35">
      <c r="L19958" s="213"/>
    </row>
    <row r="19959" spans="12:12" x14ac:dyDescent="0.35">
      <c r="L19959" s="213"/>
    </row>
    <row r="19960" spans="12:12" x14ac:dyDescent="0.35">
      <c r="L19960" s="213"/>
    </row>
    <row r="19961" spans="12:12" x14ac:dyDescent="0.35">
      <c r="L19961" s="213"/>
    </row>
    <row r="19962" spans="12:12" x14ac:dyDescent="0.35">
      <c r="L19962" s="213"/>
    </row>
    <row r="19963" spans="12:12" x14ac:dyDescent="0.35">
      <c r="L19963" s="213"/>
    </row>
    <row r="19964" spans="12:12" x14ac:dyDescent="0.35">
      <c r="L19964" s="213"/>
    </row>
    <row r="19965" spans="12:12" x14ac:dyDescent="0.35">
      <c r="L19965" s="213"/>
    </row>
    <row r="19966" spans="12:12" x14ac:dyDescent="0.35">
      <c r="L19966" s="213"/>
    </row>
    <row r="19967" spans="12:12" x14ac:dyDescent="0.35">
      <c r="L19967" s="213"/>
    </row>
    <row r="19968" spans="12:12" x14ac:dyDescent="0.35">
      <c r="L19968" s="213"/>
    </row>
    <row r="19969" spans="12:12" x14ac:dyDescent="0.35">
      <c r="L19969" s="213"/>
    </row>
    <row r="19970" spans="12:12" x14ac:dyDescent="0.35">
      <c r="L19970" s="213"/>
    </row>
    <row r="19971" spans="12:12" x14ac:dyDescent="0.35">
      <c r="L19971" s="213"/>
    </row>
    <row r="19972" spans="12:12" x14ac:dyDescent="0.35">
      <c r="L19972" s="213"/>
    </row>
    <row r="19973" spans="12:12" x14ac:dyDescent="0.35">
      <c r="L19973" s="213"/>
    </row>
    <row r="19974" spans="12:12" x14ac:dyDescent="0.35">
      <c r="L19974" s="213"/>
    </row>
    <row r="19975" spans="12:12" x14ac:dyDescent="0.35">
      <c r="L19975" s="213"/>
    </row>
    <row r="19976" spans="12:12" x14ac:dyDescent="0.35">
      <c r="L19976" s="213"/>
    </row>
    <row r="19977" spans="12:12" x14ac:dyDescent="0.35">
      <c r="L19977" s="213"/>
    </row>
    <row r="19978" spans="12:12" x14ac:dyDescent="0.35">
      <c r="L19978" s="213"/>
    </row>
    <row r="19979" spans="12:12" x14ac:dyDescent="0.35">
      <c r="L19979" s="213"/>
    </row>
    <row r="19980" spans="12:12" x14ac:dyDescent="0.35">
      <c r="L19980" s="213"/>
    </row>
    <row r="19981" spans="12:12" x14ac:dyDescent="0.35">
      <c r="L19981" s="213"/>
    </row>
    <row r="19982" spans="12:12" x14ac:dyDescent="0.35">
      <c r="L19982" s="213"/>
    </row>
    <row r="19983" spans="12:12" x14ac:dyDescent="0.35">
      <c r="L19983" s="213"/>
    </row>
    <row r="19984" spans="12:12" x14ac:dyDescent="0.35">
      <c r="L19984" s="213"/>
    </row>
    <row r="19985" spans="12:12" x14ac:dyDescent="0.35">
      <c r="L19985" s="213"/>
    </row>
    <row r="19986" spans="12:12" x14ac:dyDescent="0.35">
      <c r="L19986" s="213"/>
    </row>
    <row r="19987" spans="12:12" x14ac:dyDescent="0.35">
      <c r="L19987" s="213"/>
    </row>
    <row r="19988" spans="12:12" x14ac:dyDescent="0.35">
      <c r="L19988" s="213"/>
    </row>
    <row r="19989" spans="12:12" x14ac:dyDescent="0.35">
      <c r="L19989" s="213"/>
    </row>
    <row r="19990" spans="12:12" x14ac:dyDescent="0.35">
      <c r="L19990" s="213"/>
    </row>
    <row r="19991" spans="12:12" x14ac:dyDescent="0.35">
      <c r="L19991" s="213"/>
    </row>
    <row r="19992" spans="12:12" x14ac:dyDescent="0.35">
      <c r="L19992" s="213"/>
    </row>
    <row r="19993" spans="12:12" x14ac:dyDescent="0.35">
      <c r="L19993" s="213"/>
    </row>
    <row r="19994" spans="12:12" x14ac:dyDescent="0.35">
      <c r="L19994" s="213"/>
    </row>
    <row r="19995" spans="12:12" x14ac:dyDescent="0.35">
      <c r="L19995" s="213"/>
    </row>
    <row r="19996" spans="12:12" x14ac:dyDescent="0.35">
      <c r="L19996" s="213"/>
    </row>
    <row r="19997" spans="12:12" x14ac:dyDescent="0.35">
      <c r="L19997" s="213"/>
    </row>
    <row r="19998" spans="12:12" x14ac:dyDescent="0.35">
      <c r="L19998" s="213"/>
    </row>
    <row r="19999" spans="12:12" x14ac:dyDescent="0.35">
      <c r="L19999" s="213"/>
    </row>
    <row r="20000" spans="12:12" x14ac:dyDescent="0.35">
      <c r="L20000" s="213"/>
    </row>
    <row r="20001" spans="12:12" x14ac:dyDescent="0.35">
      <c r="L20001" s="213"/>
    </row>
    <row r="20002" spans="12:12" x14ac:dyDescent="0.35">
      <c r="L20002" s="213"/>
    </row>
    <row r="20003" spans="12:12" x14ac:dyDescent="0.35">
      <c r="L20003" s="213"/>
    </row>
    <row r="20004" spans="12:12" x14ac:dyDescent="0.35">
      <c r="L20004" s="213"/>
    </row>
    <row r="20005" spans="12:12" x14ac:dyDescent="0.35">
      <c r="L20005" s="213"/>
    </row>
    <row r="20006" spans="12:12" x14ac:dyDescent="0.35">
      <c r="L20006" s="213"/>
    </row>
    <row r="20007" spans="12:12" x14ac:dyDescent="0.35">
      <c r="L20007" s="213"/>
    </row>
    <row r="20008" spans="12:12" x14ac:dyDescent="0.35">
      <c r="L20008" s="213"/>
    </row>
    <row r="20009" spans="12:12" x14ac:dyDescent="0.35">
      <c r="L20009" s="213"/>
    </row>
    <row r="20010" spans="12:12" x14ac:dyDescent="0.35">
      <c r="L20010" s="213"/>
    </row>
    <row r="20011" spans="12:12" x14ac:dyDescent="0.35">
      <c r="L20011" s="213"/>
    </row>
    <row r="20012" spans="12:12" x14ac:dyDescent="0.35">
      <c r="L20012" s="213"/>
    </row>
    <row r="20013" spans="12:12" x14ac:dyDescent="0.35">
      <c r="L20013" s="213"/>
    </row>
    <row r="20014" spans="12:12" x14ac:dyDescent="0.35">
      <c r="L20014" s="213"/>
    </row>
    <row r="20015" spans="12:12" x14ac:dyDescent="0.35">
      <c r="L20015" s="213"/>
    </row>
    <row r="20016" spans="12:12" x14ac:dyDescent="0.35">
      <c r="L20016" s="213"/>
    </row>
    <row r="20017" spans="12:12" x14ac:dyDescent="0.35">
      <c r="L20017" s="213"/>
    </row>
    <row r="20018" spans="12:12" x14ac:dyDescent="0.35">
      <c r="L20018" s="213"/>
    </row>
    <row r="20019" spans="12:12" x14ac:dyDescent="0.35">
      <c r="L20019" s="213"/>
    </row>
    <row r="20020" spans="12:12" x14ac:dyDescent="0.35">
      <c r="L20020" s="213"/>
    </row>
    <row r="20021" spans="12:12" x14ac:dyDescent="0.35">
      <c r="L20021" s="213"/>
    </row>
    <row r="20022" spans="12:12" x14ac:dyDescent="0.35">
      <c r="L20022" s="213"/>
    </row>
    <row r="20023" spans="12:12" x14ac:dyDescent="0.35">
      <c r="L20023" s="213"/>
    </row>
    <row r="20024" spans="12:12" x14ac:dyDescent="0.35">
      <c r="L20024" s="213"/>
    </row>
    <row r="20025" spans="12:12" x14ac:dyDescent="0.35">
      <c r="L20025" s="213"/>
    </row>
    <row r="20026" spans="12:12" x14ac:dyDescent="0.35">
      <c r="L20026" s="213"/>
    </row>
    <row r="20027" spans="12:12" x14ac:dyDescent="0.35">
      <c r="L20027" s="213"/>
    </row>
    <row r="20028" spans="12:12" x14ac:dyDescent="0.35">
      <c r="L20028" s="213"/>
    </row>
    <row r="20029" spans="12:12" x14ac:dyDescent="0.35">
      <c r="L20029" s="213"/>
    </row>
    <row r="20030" spans="12:12" x14ac:dyDescent="0.35">
      <c r="L20030" s="213"/>
    </row>
    <row r="20031" spans="12:12" x14ac:dyDescent="0.35">
      <c r="L20031" s="213"/>
    </row>
    <row r="20032" spans="12:12" x14ac:dyDescent="0.35">
      <c r="L20032" s="213"/>
    </row>
    <row r="20033" spans="12:12" x14ac:dyDescent="0.35">
      <c r="L20033" s="213"/>
    </row>
    <row r="20034" spans="12:12" x14ac:dyDescent="0.35">
      <c r="L20034" s="213"/>
    </row>
    <row r="20035" spans="12:12" x14ac:dyDescent="0.35">
      <c r="L20035" s="213"/>
    </row>
    <row r="20036" spans="12:12" x14ac:dyDescent="0.35">
      <c r="L20036" s="213"/>
    </row>
    <row r="20037" spans="12:12" x14ac:dyDescent="0.35">
      <c r="L20037" s="213"/>
    </row>
    <row r="20038" spans="12:12" x14ac:dyDescent="0.35">
      <c r="L20038" s="213"/>
    </row>
    <row r="20039" spans="12:12" x14ac:dyDescent="0.35">
      <c r="L20039" s="213"/>
    </row>
    <row r="20040" spans="12:12" x14ac:dyDescent="0.35">
      <c r="L20040" s="213"/>
    </row>
    <row r="20041" spans="12:12" x14ac:dyDescent="0.35">
      <c r="L20041" s="213"/>
    </row>
    <row r="20042" spans="12:12" x14ac:dyDescent="0.35">
      <c r="L20042" s="213"/>
    </row>
    <row r="20043" spans="12:12" x14ac:dyDescent="0.35">
      <c r="L20043" s="213"/>
    </row>
    <row r="20044" spans="12:12" x14ac:dyDescent="0.35">
      <c r="L20044" s="213"/>
    </row>
    <row r="20045" spans="12:12" x14ac:dyDescent="0.35">
      <c r="L20045" s="213"/>
    </row>
    <row r="20046" spans="12:12" x14ac:dyDescent="0.35">
      <c r="L20046" s="213"/>
    </row>
    <row r="20047" spans="12:12" x14ac:dyDescent="0.35">
      <c r="L20047" s="213"/>
    </row>
    <row r="20048" spans="12:12" x14ac:dyDescent="0.35">
      <c r="L20048" s="213"/>
    </row>
    <row r="20049" spans="12:12" x14ac:dyDescent="0.35">
      <c r="L20049" s="213"/>
    </row>
    <row r="20050" spans="12:12" x14ac:dyDescent="0.35">
      <c r="L20050" s="213"/>
    </row>
    <row r="20051" spans="12:12" x14ac:dyDescent="0.35">
      <c r="L20051" s="213"/>
    </row>
    <row r="20052" spans="12:12" x14ac:dyDescent="0.35">
      <c r="L20052" s="213"/>
    </row>
    <row r="20053" spans="12:12" x14ac:dyDescent="0.35">
      <c r="L20053" s="213"/>
    </row>
    <row r="20054" spans="12:12" x14ac:dyDescent="0.35">
      <c r="L20054" s="213"/>
    </row>
    <row r="20055" spans="12:12" x14ac:dyDescent="0.35">
      <c r="L20055" s="213"/>
    </row>
    <row r="20056" spans="12:12" x14ac:dyDescent="0.35">
      <c r="L20056" s="213"/>
    </row>
    <row r="20057" spans="12:12" x14ac:dyDescent="0.35">
      <c r="L20057" s="213"/>
    </row>
    <row r="20392" spans="1:44" x14ac:dyDescent="0.35">
      <c r="A20392" s="215"/>
      <c r="B20392" s="215"/>
      <c r="C20392" s="215"/>
      <c r="D20392" s="215"/>
      <c r="E20392" s="215"/>
      <c r="F20392" s="215"/>
      <c r="G20392" s="215"/>
      <c r="H20392" s="215"/>
      <c r="I20392" s="215"/>
      <c r="J20392" s="215"/>
      <c r="K20392" s="215"/>
      <c r="L20392" s="215"/>
      <c r="M20392" s="215"/>
      <c r="N20392" s="215"/>
      <c r="O20392" s="216"/>
      <c r="P20392" s="215"/>
      <c r="Q20392" s="215"/>
      <c r="R20392" s="215"/>
      <c r="S20392" s="215"/>
      <c r="T20392" s="217"/>
      <c r="U20392" s="217"/>
      <c r="V20392" s="215"/>
      <c r="W20392" s="215"/>
      <c r="X20392" s="215"/>
      <c r="Y20392" s="215"/>
      <c r="Z20392" s="215"/>
      <c r="AA20392" s="215"/>
      <c r="AB20392" s="215"/>
      <c r="AC20392" s="215"/>
      <c r="AD20392" s="215"/>
      <c r="AE20392" s="215"/>
      <c r="AF20392" s="215"/>
      <c r="AG20392" s="215"/>
      <c r="AH20392" s="215"/>
      <c r="AI20392" s="215"/>
      <c r="AJ20392" s="215"/>
      <c r="AK20392" s="215"/>
      <c r="AL20392" s="215"/>
      <c r="AM20392" s="215"/>
      <c r="AN20392" s="215"/>
      <c r="AO20392" s="217"/>
      <c r="AP20392" s="217"/>
      <c r="AQ20392" s="215"/>
      <c r="AR20392" s="215"/>
    </row>
  </sheetData>
  <sheetProtection algorithmName="SHA-512" hashValue="xTBBimxrEPFc03BrgV6+Q0pbbAlefpM8xr0WrN7pUpiVN0CEJ2XuA2VFcPm6luEc6M6h8fq94IHWtIx0yp5qjw==" saltValue="Ifu5UxEIWtfVxUjPv8cWVQ==" spinCount="100000" sheet="1" objects="1" scenarios="1" selectLockedCells="1" sort="0"/>
  <mergeCells count="4">
    <mergeCell ref="A1:AB1"/>
    <mergeCell ref="W3:X3"/>
    <mergeCell ref="A3:B3"/>
    <mergeCell ref="A2:F2"/>
  </mergeCells>
  <phoneticPr fontId="18" type="noConversion"/>
  <conditionalFormatting sqref="Y13:Y199">
    <cfRule type="expression" dxfId="9" priority="5">
      <formula>OR(AND($X13="No", OR($Y13="Yes", $Y13="No")), AND($X13="Yes", $Y13="N/A"))</formula>
    </cfRule>
    <cfRule type="expression" dxfId="8" priority="10">
      <formula>$X13="Yes"</formula>
    </cfRule>
  </conditionalFormatting>
  <conditionalFormatting sqref="AE8:AO199">
    <cfRule type="expression" dxfId="7" priority="4">
      <formula>OR(AND($AD8="No", OR($AE8="Yes", $AE8="No")), AND($AD8="Yes", $AE8="N/A"))</formula>
    </cfRule>
    <cfRule type="expression" dxfId="6" priority="9">
      <formula>$AD8="Yes"</formula>
    </cfRule>
  </conditionalFormatting>
  <conditionalFormatting sqref="AQ10:AQ199">
    <cfRule type="expression" dxfId="5" priority="3">
      <formula>OR(AND($AP10="No", OR($AQ10="Yes", $AQ10="No")), AND($AP10="Yes", $AQ10="N/A"))</formula>
    </cfRule>
    <cfRule type="expression" dxfId="4" priority="8">
      <formula>$AP10="Yes"</formula>
    </cfRule>
  </conditionalFormatting>
  <conditionalFormatting sqref="AR7:AR199">
    <cfRule type="expression" dxfId="3" priority="2">
      <formula>OR(AND($AQ7="Yes", $AR7="N/A"), AND(OR($AQ7="No", $AQ7="N/A"), OR($AR7="Yes", $AR7="No")))</formula>
    </cfRule>
    <cfRule type="expression" dxfId="2" priority="7">
      <formula>AND($AP7="Yes",$AQ7="Yes")</formula>
    </cfRule>
  </conditionalFormatting>
  <conditionalFormatting sqref="AS7:AS199">
    <cfRule type="expression" dxfId="1" priority="1">
      <formula>OR(AND($AR7="Yes", $AS7="N/A"), AND(OR($AR7="No", $AR7="N/A"), OR($AS7="Yes", $AS7="No")))</formula>
    </cfRule>
    <cfRule type="expression" dxfId="0" priority="6">
      <formula>AND($AP7="Yes", $AQ7="Yes",$AR7="Yes")</formula>
    </cfRule>
  </conditionalFormatting>
  <dataValidations count="7">
    <dataValidation type="list" allowBlank="1" showInputMessage="1" showErrorMessage="1" sqref="D6:D20057" xr:uid="{411178BC-F0C9-4BC3-B39C-0DF8F22B2F1A}">
      <formula1>"Male,Female"</formula1>
    </dataValidation>
    <dataValidation type="list" allowBlank="1" showInputMessage="1" showErrorMessage="1" sqref="E6:E20057" xr:uid="{6302DE01-26D7-40BB-AA07-9219523DDA96}">
      <formula1>"Yes, No, Unknown,Declined"</formula1>
    </dataValidation>
    <dataValidation type="list" allowBlank="1" showInputMessage="1" showErrorMessage="1" sqref="Z6:AC20057 AQ6:AS20057 W6:X20057" xr:uid="{6B14B856-AF86-4F08-BF75-841A8D44AD26}">
      <formula1>"Yes, No"</formula1>
    </dataValidation>
    <dataValidation type="list" allowBlank="1" showInputMessage="1" showErrorMessage="1" sqref="Y6:Y20057 AD6:AN20057" xr:uid="{1539F48A-22AD-4CC9-BA12-FDAE50458417}">
      <formula1>"Yes, No, NA"</formula1>
    </dataValidation>
    <dataValidation type="list" allowBlank="1" showInputMessage="1" showErrorMessage="1" sqref="F6:K20057" xr:uid="{DB80F016-3DDB-47EB-89D5-75E068D8C0F7}">
      <formula1>"No, Yes"</formula1>
    </dataValidation>
    <dataValidation type="custom" allowBlank="1" showInputMessage="1" showErrorMessage="1" error="Prevention Plan start date must be after Child's Birth Date" sqref="P6:P1048576" xr:uid="{643BD876-89C7-4337-BC7A-2E96E8A57B17}">
      <formula1>P6&gt;=C6</formula1>
    </dataValidation>
    <dataValidation type="custom" allowBlank="1" showInputMessage="1" showErrorMessage="1" error="Prevention Plan start date must be after Child's Birth Date" sqref="R6:R1048576" xr:uid="{C4498823-5359-4AAF-A9F5-73F6E81FB9D6}">
      <formula1>R6&gt;=C6</formula1>
    </dataValidation>
  </dataValidations>
  <pageMargins left="0.7" right="0.7" top="0.75" bottom="0.75" header="0.3" footer="0.3"/>
  <legacyDrawing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5E8D3-531E-4BB4-B703-9962337BC131}">
  <sheetPr codeName="Sheet7">
    <tabColor rgb="FF00B050"/>
  </sheetPr>
  <dimension ref="A1:Q18"/>
  <sheetViews>
    <sheetView showGridLines="0" tabSelected="1" workbookViewId="0">
      <pane ySplit="5" topLeftCell="A7" activePane="bottomLeft" state="frozen"/>
      <selection pane="bottomLeft" activeCell="A7" sqref="A7:A10"/>
    </sheetView>
  </sheetViews>
  <sheetFormatPr defaultColWidth="8.7265625" defaultRowHeight="14.5" x14ac:dyDescent="0.35"/>
  <cols>
    <col min="1" max="1" width="27" customWidth="1"/>
    <col min="2" max="2" width="53.1796875" customWidth="1"/>
    <col min="3" max="5" width="14.1796875" customWidth="1"/>
    <col min="6" max="6" width="10.1796875" customWidth="1"/>
    <col min="7" max="7" width="8.7265625" customWidth="1"/>
    <col min="8" max="8" width="11.26953125" customWidth="1"/>
    <col min="9" max="9" width="10.7265625" customWidth="1"/>
    <col min="10" max="10" width="10.54296875" customWidth="1"/>
    <col min="11" max="11" width="11.54296875" customWidth="1"/>
    <col min="12" max="12" width="9.81640625" customWidth="1"/>
    <col min="13" max="13" width="9.26953125" customWidth="1"/>
    <col min="14" max="14" width="12.453125" customWidth="1"/>
    <col min="15" max="15" width="12.54296875" customWidth="1"/>
    <col min="16" max="16" width="9.81640625" customWidth="1"/>
    <col min="17" max="17" width="10.453125" customWidth="1"/>
  </cols>
  <sheetData>
    <row r="1" spans="1:17" hidden="1" x14ac:dyDescent="0.35"/>
    <row r="2" spans="1:17" ht="135.5" customHeight="1" x14ac:dyDescent="0.35">
      <c r="A2" s="254" t="s">
        <v>185</v>
      </c>
      <c r="B2" s="254"/>
      <c r="C2" s="254"/>
      <c r="D2" s="254"/>
      <c r="E2" s="254"/>
      <c r="F2" s="254"/>
      <c r="G2" s="254"/>
      <c r="H2" s="254"/>
      <c r="I2" s="254"/>
      <c r="J2" s="254"/>
      <c r="K2" s="254"/>
      <c r="L2" s="228"/>
      <c r="M2" s="228"/>
      <c r="N2" s="228"/>
      <c r="O2" s="228"/>
      <c r="P2" s="228"/>
      <c r="Q2" s="228"/>
    </row>
    <row r="3" spans="1:17" ht="19" thickBot="1" x14ac:dyDescent="0.5">
      <c r="A3" s="262" t="s">
        <v>71</v>
      </c>
      <c r="B3" s="263"/>
      <c r="C3" s="263"/>
      <c r="D3" s="263"/>
      <c r="E3" s="263"/>
      <c r="F3" s="263"/>
      <c r="G3" s="263"/>
      <c r="H3" s="263"/>
      <c r="I3" s="263"/>
      <c r="J3" s="263"/>
      <c r="K3" s="263"/>
      <c r="L3" s="263"/>
      <c r="M3" s="263"/>
      <c r="N3" s="263"/>
      <c r="O3" s="263"/>
      <c r="P3" s="263"/>
      <c r="Q3" s="263"/>
    </row>
    <row r="4" spans="1:17" ht="32" customHeight="1" thickBot="1" x14ac:dyDescent="0.4">
      <c r="A4" s="272" t="s">
        <v>72</v>
      </c>
      <c r="B4" s="255" t="s">
        <v>73</v>
      </c>
      <c r="C4" s="270" t="s">
        <v>74</v>
      </c>
      <c r="D4" s="256" t="s">
        <v>75</v>
      </c>
      <c r="E4" s="256"/>
      <c r="F4" s="264" t="s">
        <v>76</v>
      </c>
      <c r="G4" s="264"/>
      <c r="H4" s="265" t="s">
        <v>77</v>
      </c>
      <c r="I4" s="265"/>
      <c r="J4" s="266" t="s">
        <v>78</v>
      </c>
      <c r="K4" s="266"/>
      <c r="L4" s="267" t="s">
        <v>79</v>
      </c>
      <c r="M4" s="267"/>
      <c r="N4" s="268" t="s">
        <v>80</v>
      </c>
      <c r="O4" s="268"/>
      <c r="P4" s="269" t="s">
        <v>81</v>
      </c>
      <c r="Q4" s="269"/>
    </row>
    <row r="5" spans="1:17" ht="15" thickBot="1" x14ac:dyDescent="0.4">
      <c r="A5" s="273"/>
      <c r="B5" s="271"/>
      <c r="C5" s="256"/>
      <c r="D5" s="171" t="s">
        <v>82</v>
      </c>
      <c r="E5" s="171" t="s">
        <v>83</v>
      </c>
      <c r="F5" s="100" t="s">
        <v>82</v>
      </c>
      <c r="G5" s="100" t="s">
        <v>83</v>
      </c>
      <c r="H5" s="101" t="s">
        <v>82</v>
      </c>
      <c r="I5" s="102" t="s">
        <v>83</v>
      </c>
      <c r="J5" s="103" t="s">
        <v>82</v>
      </c>
      <c r="K5" s="103" t="s">
        <v>83</v>
      </c>
      <c r="L5" s="104" t="s">
        <v>82</v>
      </c>
      <c r="M5" s="104" t="s">
        <v>83</v>
      </c>
      <c r="N5" s="169" t="s">
        <v>82</v>
      </c>
      <c r="O5" s="169" t="s">
        <v>83</v>
      </c>
      <c r="P5" s="170" t="s">
        <v>82</v>
      </c>
      <c r="Q5" s="170" t="s">
        <v>83</v>
      </c>
    </row>
    <row r="6" spans="1:17" ht="46" customHeight="1" thickBot="1" x14ac:dyDescent="0.4">
      <c r="A6" s="37" t="s">
        <v>84</v>
      </c>
      <c r="B6" s="38" t="s">
        <v>85</v>
      </c>
      <c r="C6" s="174">
        <v>0.75</v>
      </c>
      <c r="D6" s="172">
        <f>COUNTIF(Table1[Was this child open during the report period?], "Yes")</f>
        <v>0</v>
      </c>
      <c r="E6" s="174" t="str">
        <f>IFERROR(COUNTIFS(Table1[Was this child open during the report period?], "Yes", Table1[Was the caregiver-child interaction assessed using the DANCE or HOME validated tool? ], "Yes")/ COUNTIF(Table1[Was this child open during the report period?], "Yes"), "NA")</f>
        <v>NA</v>
      </c>
      <c r="F6" s="59">
        <f>COUNTIFS(Table1[Child Hispanic or Latino Ethnicity], "Yes", Table1[Was this child open during the report period?], "Yes")</f>
        <v>0</v>
      </c>
      <c r="G6" s="60" t="str">
        <f>IFERROR(COUNTIFS(Table1[Child Hispanic or Latino Ethnicity], "Yes",Table1[Was this child open during the report period?], "Yes", Table1[Was the caregiver-child interaction assessed using the DANCE or HOME validated tool? ], "Yes")/ COUNTIFS(Table1[Child Hispanic or Latino Ethnicity], "Yes", Table1[Was this child open during the report period?], "Yes"),"NA")</f>
        <v>NA</v>
      </c>
      <c r="H6" s="66">
        <f>COUNTIFS(Table1[Child Race: White], "Yes", Table1[Was this child open during the report period?], "Yes")</f>
        <v>0</v>
      </c>
      <c r="I6" s="67" t="str">
        <f>IFERROR(COUNTIFS(Table1[Child Race: White], "Yes", Table1[Was the caregiver-child interaction assessed using the DANCE or HOME validated tool? ], "Yes")/ COUNTIF(Table1[Child Race: White], "Yes"),"NA")</f>
        <v>NA</v>
      </c>
      <c r="J6" s="75">
        <f>COUNTIF(Table1[Child Race:  Black or African American], "Yes")</f>
        <v>0</v>
      </c>
      <c r="K6" s="77" t="str">
        <f>IFERROR(COUNTIFS(Table1[Child Race:  Black or African American], "Yes", Table1[Was the caregiver-child interaction assessed using the DANCE or HOME validated tool? ], "Yes")/ COUNTIF(Table1[Child Race:  Black or African American], "Yes"), "NA")</f>
        <v>NA</v>
      </c>
      <c r="L6" s="86">
        <f>COUNTIFS(Table1[Child Race:  Asian], "Yes", Table1[Was this child open during the report period?], "Yes")</f>
        <v>0</v>
      </c>
      <c r="M6" s="87" t="str">
        <f>IFERROR(COUNTIFS(Table1[Child Race:  Asian], "Yes",
Table1[Was this child open during the report period?], "Yes",
Table1[Was the caregiver-child interaction assessed using the DANCE or HOME validated tool? ], "Yes")/ COUNTIFS(Table1[Child Race:  Asian], "Yes", Table1[Was this child open during the report period?], "Yes"),"NA")</f>
        <v>NA</v>
      </c>
      <c r="N6" s="80">
        <f>COUNTIFS(Table1[Child Race: Native Hawaiian or Other Pacific Islander], "Yes", Table1[Was this child open during the report period?], "Yes")</f>
        <v>0</v>
      </c>
      <c r="O6" s="238" t="str">
        <f>IFERROR(COUNTIFS(Table1[Was this child open during the report period?], "Yes", Table1[Child Race: Native Hawaiian or Other Pacific Islander], "Yes", Table1[Was the caregiver-child interaction assessed using the DANCE or HOME validated tool? ], "Yes")/ COUNTIFS(Table1[Child Race: Native Hawaiian or Other Pacific Islander], "Yes", Table1[Was this child open during the report period?], "Yes"),"NA")</f>
        <v>NA</v>
      </c>
      <c r="P6" s="96">
        <f>COUNTIFS(Table1[Child Race: American Indian or Alaska Native], "Yes", Table1[Was this child open during the report period?], "Yes")</f>
        <v>0</v>
      </c>
      <c r="Q6" s="98" t="str">
        <f>IFERROR(COUNTIFS(Table1[Was this child open during the report period?], "Yes", Table1[Child Race: American Indian or Alaska Native], "Yes", Table1[Was the caregiver-child interaction assessed using the DANCE or HOME validated tool? ], "Yes")/ COUNTIFS(Table1[Child Race: American Indian or Alaska Native], "Yes", Table1[Was this child open during the report period?], "Yes"), "NA")</f>
        <v>NA</v>
      </c>
    </row>
    <row r="7" spans="1:17" ht="45" customHeight="1" thickBot="1" x14ac:dyDescent="0.4">
      <c r="A7" s="257" t="s">
        <v>29</v>
      </c>
      <c r="B7" s="39" t="s">
        <v>86</v>
      </c>
      <c r="C7" s="40" t="s">
        <v>87</v>
      </c>
      <c r="D7" s="173">
        <f>COUNTIFS(
  Table1[Was this child open during the report period?], "Yes",
  Table1[Was the child''s mother enrolled in the home visiting program prenatally before 37 weeks?], "Yes"
)</f>
        <v>0</v>
      </c>
      <c r="E7" s="175" t="str">
        <f>IFERROR(COUNTIFS(
  Table1[Was this child open during the report period?], "Yes",
  Table1[Was the child''s mother enrolled in the home visiting program prenatally before 37 weeks?], "Yes",
  Table1[If Yes, was the child born preterm following enrollment in the home visiting program?], "Yes"
) /
COUNTIFS(
  Table1[Was this child open during the report period?], "Yes",
  Table1[Was the child''s mother enrolled in the home visiting program prenatally before 37 weeks?], "Yes"
),"NA")</f>
        <v>NA</v>
      </c>
      <c r="F7" s="61">
        <f>COUNTIFS(
  Table1[Child Hispanic or Latino Ethnicity], "Yes",
  Table1[Was the child''s mother enrolled in the home visiting program prenatally before 37 weeks?], "Yes",
Table1[Was this child open during the report period?], "Yes")</f>
        <v>0</v>
      </c>
      <c r="G7" s="60" t="str">
        <f>IFERROR(COUNTIFS(
  Table1[Child Hispanic or Latino Ethnicity], "Yes",
  Table1[Was this child open during the report period?], "Yes",
Table1[Was the child''s mother enrolled in the home visiting program prenatally before 37 weeks?], "Yes",
  Table1[If Yes, was the child born preterm following enrollment in the home visiting program?], "Yes"
) /
COUNTIFS(
  Table1[Child Hispanic or Latino Ethnicity], "Yes",
Table1[Was this child open during the report period?], "Yes",
  Table1[Was the child''s mother enrolled in the home visiting program prenatally before 37 weeks?], "Yes"
),"NA")</f>
        <v>NA</v>
      </c>
      <c r="H7" s="68">
        <f>COUNTIFS(
  Table1[Child Race: White], "Yes",
Table1[Was this child open during the report period?], "Yes",
  Table1[Was the child''s mother enrolled in the home visiting program prenatally before 37 weeks?], "Yes"
)</f>
        <v>0</v>
      </c>
      <c r="I7" s="67" t="str">
        <f>IFERROR(COUNTIFS(
  Table1[Child Race: White], "Yes",
  Table1[Was the child''s mother enrolled in the home visiting program prenatally before 37 weeks?], "Yes",
  Table1[If Yes, was the child born preterm following enrollment in the home visiting program?], "Yes",
Table1[Was this child open during the report period?], "Yes") /
COUNTIFS(
  Table1[Child Race: White], "Yes",
  Table1[Was the child''s mother enrolled in the home visiting program prenatally before 37 weeks?], "Yes",
Table1[Was this child open during the report period?], "Yes"),"NA")</f>
        <v>NA</v>
      </c>
      <c r="J7" s="76">
        <f>COUNTIFS(
  Table1[Child Race:  Black or African American], "Yes",
  Table1[Was the child''s mother enrolled in the home visiting program prenatally before 37 weeks?], "Yes",
Table1[Was this child open during the report period?], "Yes")</f>
        <v>0</v>
      </c>
      <c r="K7" s="77" t="str">
        <f>IFERROR(COUNTIFS(
  Table1[Child Race:  Black or African American], "Yes",
  Table1[Was the child''s mother enrolled in the home visiting program prenatally before 37 weeks?], "Yes",
  Table1[If Yes, was the child born preterm following enrollment in the home visiting program?], "Yes",
Table1[Was this child open during the report period?], "Yes") /
COUNTIFS(
  Table1[Child Race:  Black or African American], "Yes",
  Table1[Was the child''s mother enrolled in the home visiting program prenatally before 37 weeks?], "Yes",
Table1[Was this child open during the report period?], "Yes"),"NA")</f>
        <v>NA</v>
      </c>
      <c r="L7" s="88">
        <f>COUNTIFS(
  Table1[Child Race:  Asian], "Yes",
  Table1[Was the child''s mother enrolled in the home visiting program prenatally before 37 weeks?], "Yes",
Table1[Was this child open during the report period?], "Yes")</f>
        <v>0</v>
      </c>
      <c r="M7" s="87" t="str">
        <f>IFERROR(COUNTIFS(
  Table1[Was this child open during the report period?], "Yes", Table1[Child Race:  Asian], "Yes",
  Table1[Was the child''s mother enrolled in the home visiting program prenatally before 37 weeks?], "Yes",
  Table1[If Yes, was the child born preterm following enrollment in the home visiting program?], "Yes"
) /
COUNTIFS(
  Table1[Was this child open during the report period?], "Yes", Table1[Child Race:  Asian], "Yes",
  Table1[Was the child''s mother enrolled in the home visiting program prenatally before 37 weeks?], "Yes"
),"NA")</f>
        <v>NA</v>
      </c>
      <c r="N7" s="81">
        <f>COUNTIFS(
  Table1[Child Race: Native Hawaiian or Other Pacific Islander], "Yes",
  Table1[Was the child''s mother enrolled in the home visiting program prenatally before 37 weeks?], "Yes",
Table1[Was this child open during the report period?], "Yes")</f>
        <v>0</v>
      </c>
      <c r="O7" s="80" t="str">
        <f>IFERROR(COUNTIFS(
  Table1[Was this child open during the report period?], "Yes",
Table1[Child Race: Native Hawaiian or Other Pacific Islander], "Yes",
  Table1[Was the child''s mother enrolled in the home visiting program prenatally before 37 weeks?], "Yes",
  Table1[If Yes, was the child born preterm following enrollment in the home visiting program?], "Yes"
) /
COUNTIFS(
  Table1[Was this child open during the report period?], "Yes",
Table1[Child Race: Native Hawaiian or Other Pacific Islander], "Yes",
  Table1[Was the child''s mother enrolled in the home visiting program prenatally before 37 weeks?], "Yes"
),"NA")</f>
        <v>NA</v>
      </c>
      <c r="P7" s="97">
        <f>COUNTIFS(
  Table1[Was this child open during the report period?], "Yes",
Table1[Child Race: American Indian or Alaska Native], "Yes",
  Table1[Was the child''s mother enrolled in the home visiting program prenatally before 37 weeks?], "Yes"
)</f>
        <v>0</v>
      </c>
      <c r="Q7" s="98" t="str">
        <f>IFERROR(COUNTIFS(
  Table1[Was this child open during the report period?], "Yes",
Table1[Child Race: American Indian or Alaska Native], "Yes",
  Table1[Was the child''s mother enrolled in the home visiting program prenatally before 37 weeks?], "Yes",
  Table1[If Yes, was the child born preterm following enrollment in the home visiting program?], "Yes"
) /
COUNTIFS(
  Table1[Was this child open during the report period?], "Yes",
Table1[Child Race: American Indian or Alaska Native], "Yes",
  Table1[Was the child''s mother enrolled in the home visiting program prenatally before 37 weeks?], "Yes"
),"NA")</f>
        <v>NA</v>
      </c>
    </row>
    <row r="8" spans="1:17" ht="31" customHeight="1" thickBot="1" x14ac:dyDescent="0.4">
      <c r="A8" s="258"/>
      <c r="B8" s="41" t="s">
        <v>194</v>
      </c>
      <c r="C8" s="167">
        <v>0.1</v>
      </c>
      <c r="D8" s="172">
        <f>COUNTIF(Table1[Was this child open during the report period?], "Yes")</f>
        <v>0</v>
      </c>
      <c r="E8" s="176" t="str">
        <f>IFERROR(COUNTIFS(Table1[Was this child open during the report period?], "Yes", Table1[Was the infant born with a low birth weight (&lt; 5.5lb or 2,500g)? ], "Yes")/ COUNTIF(Table1[Was this child open during the report period?], "Yes"),"NA")</f>
        <v>NA</v>
      </c>
      <c r="F8" s="59">
        <f>COUNTIFS(Table1[Child Hispanic or Latino Ethnicity], "Yes", Table1[Was this child open during the report period?], "Yes")</f>
        <v>0</v>
      </c>
      <c r="G8" s="60" t="str">
        <f>IFERROR(COUNTIFS(Table1[Child Hispanic or Latino Ethnicity], "Yes",
Table1[Was the infant born with a low birth weight (&lt; 5.5lb or 2,500g)? ], "Yes",
Table1[Was this child open during the report period?], "Yes")/ COUNTIFS(Table1[Child Hispanic or Latino Ethnicity], "Yes",
Table1[Was this child open during the report period?], "Yes"),"NA")</f>
        <v>NA</v>
      </c>
      <c r="H8" s="66">
        <f>COUNTIFS(Table1[Child Race: White], "Yes", Table1[Was this child open during the report period?], "Yes")</f>
        <v>0</v>
      </c>
      <c r="I8" s="67" t="str">
        <f>IFERROR(COUNTIFS(Table1[Child Race: White], "Yes", Table1[Was the infant born with a low birth weight (&lt; 5.5lb or 2,500g)? ], "Yes", Table1[Was this child open during the report period?], "Yes")/ COUNTIFS(Table1[Child Race: White], "Yes", Table1[Was this child open during the report period?], "Yes"),"NA")</f>
        <v>NA</v>
      </c>
      <c r="J8" s="75">
        <f>COUNTIFS(Table1[Child Race:  Black or African American], "Yes", Table1[Was this child open during the report period?], "Yes")</f>
        <v>0</v>
      </c>
      <c r="K8" s="77" t="str">
        <f>IFERROR(COUNTIFS(Table1[Child Race:  Black or African American], "Yes", Table1[Was the infant born with a low birth weight (&lt; 5.5lb or 2,500g)? ], "Yes", Table1[Was this child open during the report period?], "Yes")/ COUNTIFS(Table1[Child Race:  Black or African American], "Yes", Table1[Was this child open during the report period?], "Yes"),"NA")</f>
        <v>NA</v>
      </c>
      <c r="L8" s="86">
        <f>COUNTIFS(Table1[Child Race:  Asian], "Yes", Table1[Was this child open during the report period?], "Yes")</f>
        <v>0</v>
      </c>
      <c r="M8" s="87" t="str">
        <f>IFERROR(COUNTIFS(Table1[Was this child open during the report period?], "Yes", Table1[Child Race:  Asian], "Yes", Table1[Was the infant born with a low birth weight (&lt; 5.5lb or 2,500g)? ], "Yes")/ COUNTIFS(Table1[Child Race:  Asian], "Yes", Table1[Was this child open during the report period?], "Yes"),"NA")</f>
        <v>NA</v>
      </c>
      <c r="N8" s="80">
        <f>COUNTIFS(Table1[Child Race: Native Hawaiian or Other Pacific Islander], "Yes", Table1[Was this child open during the report period?], "Yes")</f>
        <v>0</v>
      </c>
      <c r="O8" s="238" t="str">
        <f>IFERROR(COUNTIFS(Table1[Was this child open during the report period?], "Yes", Table1[Child Race: Native Hawaiian or Other Pacific Islander], "Yes", Table1[Was the infant born with a low birth weight (&lt; 5.5lb or 2,500g)? ], "Yes")/ COUNTIFS(Table1[Child Race: Native Hawaiian or Other Pacific Islander], "Yes", Table1[Was this child open during the report period?], "Yes"),"NA")</f>
        <v>NA</v>
      </c>
      <c r="P8" s="96">
        <f>COUNTIFS(Table1[Child Race: American Indian or Alaska Native], "Yes", Table1[Was this child open during the report period?], "Yes")</f>
        <v>0</v>
      </c>
      <c r="Q8" s="98" t="str">
        <f>IFERROR(COUNTIFS(Table1[Was this child open during the report period?], "Yes", Table1[Child Race: American Indian or Alaska Native], "Yes", Table1[Was the infant born with a low birth weight (&lt; 5.5lb or 2,500g)? ], "Yes")/ COUNTIFS(Table1[Was this child open during the report period?], "Yes", Table1[Child Race: American Indian or Alaska Native], "Yes"),"NA")</f>
        <v>NA</v>
      </c>
    </row>
    <row r="9" spans="1:17" ht="23.5" customHeight="1" thickBot="1" x14ac:dyDescent="0.4">
      <c r="A9" s="258"/>
      <c r="B9" s="41" t="s">
        <v>88</v>
      </c>
      <c r="C9" s="167">
        <v>0.82</v>
      </c>
      <c r="D9" s="172">
        <f>COUNTIF(Table1[Was this child open during the report period?], "Yes")</f>
        <v>0</v>
      </c>
      <c r="E9" s="176" t="str">
        <f>IFERROR(COUNTIFS(Table1[Was this child open during the report period?], "Yes", Table1[Was the infant given breastmilk at birth? ], "Yes")/ COUNTIF(Table1[Was this child open during the report period?], "Yes"),"NA")</f>
        <v>NA</v>
      </c>
      <c r="F9" s="59">
        <f>COUNTIFS(Table1[Child Hispanic or Latino Ethnicity], "Yes", Table1[Was this child open during the report period?], "Yes")</f>
        <v>0</v>
      </c>
      <c r="G9" s="60" t="str">
        <f>IFERROR(COUNTIFS(Table1[Child Hispanic or Latino Ethnicity], "Yes", Table1[Was this child open during the report period?], "Yes", Table1[Was the infant given breastmilk at birth? ], "Yes")/ COUNTIFS(Table1[Child Hispanic or Latino Ethnicity], "Yes", Table1[Was this child open during the report period?], "Yes"),"NA")</f>
        <v>NA</v>
      </c>
      <c r="H9" s="66">
        <f>COUNTIFS(Table1[Child Race: White], "Yes", Table1[Was this child open during the report period?], "Yes")</f>
        <v>0</v>
      </c>
      <c r="I9" s="67" t="str">
        <f>IFERROR(COUNTIFS(Table1[Child Race: White], "Yes", Table1[Was the infant given breastmilk at birth? ], "Yes", Table1[Was this child open during the report period?], "Yes")/ COUNTIFS(Table1[Child Race: White], "Yes", Table1[Was this child open during the report period?], "Yes"),"NA")</f>
        <v>NA</v>
      </c>
      <c r="J9" s="75">
        <f>COUNTIFS(Table1[Child Race:  Black or African American], "Yes", Table1[Was this child open during the report period?], "Yes")</f>
        <v>0</v>
      </c>
      <c r="K9" s="77" t="str">
        <f>IFERROR(COUNTIFS(Table1[Child Race:  Black or African American], "Yes", Table1[Was the infant given breastmilk at birth? ], "Yes", Table1[Was this child open during the report period?], "Yes")/ COUNTIFS(Table1[Child Race:  Black or African American], "Yes", Table1[Was this child open during the report period?], "Yes"),"NA")</f>
        <v>NA</v>
      </c>
      <c r="L9" s="86">
        <f>COUNTIFS(Table1[Child Race:  Asian], "Yes", Table1[Was this child open during the report period?], "Yes")</f>
        <v>0</v>
      </c>
      <c r="M9" s="87" t="str">
        <f>IFERROR(COUNTIFS(Table1[Was this child open during the report period?], "Yes", Table1[Child Race:  Asian], "Yes", Table1[Was the infant given breastmilk at birth? ], "Yes")/ COUNTIFS(Table1[Was this child open during the report period?], "Yes", Table1[Child Race:  Asian], "Yes"),"NA")</f>
        <v>NA</v>
      </c>
      <c r="N9" s="80">
        <f>COUNTIFS(Table1[Child Race: Native Hawaiian or Other Pacific Islander], "Yes", Table1[Was this child open during the report period?], "Yes")</f>
        <v>0</v>
      </c>
      <c r="O9" s="82" t="str">
        <f>IFERROR(COUNTIFS(Table1[Was this child open during the report period?], "Yes", Table1[Child Race: Native Hawaiian or Other Pacific Islander], "Yes", Table1[Was the infant given breastmilk at birth? ], "Yes")/ COUNTIFS(Table1[Was this child open during the report period?], "Yes", Table1[Child Race: Native Hawaiian or Other Pacific Islander], "Yes"),"NA")</f>
        <v>NA</v>
      </c>
      <c r="P9" s="96">
        <f>COUNTIFS(Table1[Child Race: American Indian or Alaska Native], "Yes", Table1[Was this child open during the report period?], "Yes")</f>
        <v>0</v>
      </c>
      <c r="Q9" s="98" t="str">
        <f>IFERROR(COUNTIFS(Table1[Was this child open during the report period?], "Yes", Table1[Child Race: American Indian or Alaska Native], "Yes", Table1[Was the infant given breastmilk at birth? ], "Yes")/ COUNTIFS(Table1[Was this child open during the report period?], "Yes", Table1[Child Race: American Indian or Alaska Native], "Yes"),"NA")</f>
        <v>NA</v>
      </c>
    </row>
    <row r="10" spans="1:17" ht="34" customHeight="1" thickBot="1" x14ac:dyDescent="0.4">
      <c r="A10" s="259"/>
      <c r="B10" s="42" t="s">
        <v>89</v>
      </c>
      <c r="C10" s="166">
        <v>0.5</v>
      </c>
      <c r="D10" s="179">
        <f>COUNTIFS(Table1[Was this child open during the report period?], "Yes", Table1[Child Age at End of Report Period in months], "&gt;=6")</f>
        <v>0</v>
      </c>
      <c r="E10" s="178" t="str">
        <f>IFERROR(COUNTIFS(Table1[Was this child open during the report period?], "Yes", Table1[Child Age at End of Report Period in months], "&gt;=6",Table1[Was the infant given any amount of breastmilk at 6 months of age? ], "Yes")/COUNTIFS(Table1[Was this child open during the report period?], "Yes", Table1[Child Age at End of Report Period in months], "&gt;=6"),"NA")</f>
        <v>NA</v>
      </c>
      <c r="F10" s="59">
        <f>COUNTIFS(Table1[Child Hispanic or Latino Ethnicity], "Yes", Table1[Child Age at End of Report Period in months], "&gt;=6", Table1[Was this child open during the report period?], "Yes")</f>
        <v>0</v>
      </c>
      <c r="G10" s="62" t="str">
        <f>IFERROR(COUNTIFS(Table1[Child Hispanic or Latino Ethnicity], "Yes", Table1[Was this child open during the report period?], "Yes", Table1[Child Age at End of Report Period in months], "&gt;=6",Table1[Was the infant given any amount of breastmilk at 6 months of age? ], "Yes")/COUNTIFS(Table1[Child Hispanic or Latino Ethnicity], "Yes", Table1[Was this child open during the report period?], "Yes", Table1[Child Age at End of Report Period in months], "&gt;=6"),"NA")</f>
        <v>NA</v>
      </c>
      <c r="H10" s="66">
        <f>COUNTIFS(Table1[Child Race: White], "Yes", Table1[Child Age at End of Report Period in months], "&gt;=6", Table1[Was this child open during the report period?], "Yes")</f>
        <v>0</v>
      </c>
      <c r="I10" s="177" t="str">
        <f>IFERROR(COUNTIFS(Table1[Child Race: White], "Yes", Table1[Child Age at End of Report Period in months], "&gt;=6",Table1[Was the infant given any amount of breastmilk at 6 months of age? ], "Yes", Table1[Was this child open during the report period?], "Yes")/COUNTIFS(Table1[Child Race: White], "Yes", Table1[Child Age at End of Report Period in months], "&gt;=6", Table1[Was this child open during the report period?], "Yes"),"NA")</f>
        <v>NA</v>
      </c>
      <c r="J10" s="75">
        <f>COUNTIFS(Table1[Child Race:  Black or African American], "Yes", Table1[Child Age at End of Report Period in months], "&gt;=6", Table1[Was this child open during the report period?], "Yes")</f>
        <v>0</v>
      </c>
      <c r="K10" s="194" t="str">
        <f>IFERROR(COUNTIFS(Table1[Child Race:  Black or African American], "Yes", Table1[Child Age at End of Report Period in months], "&gt;=6",Table1[Was the infant given any amount of breastmilk at 6 months of age? ], "Yes", Table1[Was this child open during the report period?], "Yes")/COUNTIFS(Table1[Child Race:  Black or African American], "Yes", Table1[Child Age at End of Report Period in months], "&gt;=6", Table1[Was this child open during the report period?], "Yes"),"NA")</f>
        <v>NA</v>
      </c>
      <c r="L10" s="86">
        <f>COUNTIFS(Table1[Was this child open during the report period?], "Yes", Table1[Child Race:  Asian], "Yes", Table1[Child Age at End of Report Period in months], "&gt;=6")</f>
        <v>0</v>
      </c>
      <c r="M10" s="89" t="str">
        <f>IFERROR(COUNTIFS(Table1[Was this child open during the report period?], "Yes", Table1[Child Race:  Asian], "Yes", Table1[Child Age at End of Report Period in months], "&gt;=6",Table1[Was the infant given any amount of breastmilk at 6 months of age? ], "Yes")/COUNTIFS(Table1[Was this child open during the report period?], "Yes", Table1[Child Race:  Asian], "Yes", Table1[Child Age at End of Report Period in months], "&gt;=6"),"NA")</f>
        <v>NA</v>
      </c>
      <c r="N10" s="105">
        <f>COUNTIFS(Table1[Child Race: Native Hawaiian or Other Pacific Islander], "Yes", Table1[Child Age at End of Report Period in months], "&gt;=6", Table1[Was this child open during the report period?], "Yes")</f>
        <v>0</v>
      </c>
      <c r="O10" s="183" t="str">
        <f>IFERROR(COUNTIFS(Table1[Was this child open during the report period?], "Yes", Table1[Child Race: Native Hawaiian or Other Pacific Islander], "Yes", Table1[Child Age at End of Report Period in months], "&gt;=6",Table1[Was the infant given any amount of breastmilk at 6 months of age? ], "Yes")/COUNTIFS(Table1[Was this child open during the report period?], "Yes", Table1[Child Race: Native Hawaiian or Other Pacific Islander], "Yes", Table1[Child Age at End of Report Period in months], "&gt;=6"),"NA")</f>
        <v>NA</v>
      </c>
      <c r="P10" s="195">
        <f>COUNTIFS(Table1[Was this child open during the report period?], "Yes", Table1[Child Race: American Indian or Alaska Native], "Yes", Table1[Child Age at End of Report Period in months], "&gt;=6")</f>
        <v>0</v>
      </c>
      <c r="Q10" s="99" t="str">
        <f>IFERROR(COUNTIFS(Table1[Was this child open during the report period?], "Yes", Table1[Child Race: American Indian or Alaska Native], "Yes", Table1[Child Age at End of Report Period in months], "&gt;=6",Table1[Was the infant given any amount of breastmilk at 6 months of age? ], "Yes")/COUNTIFS(Table1[Was this child open during the report period?], "Yes", Table1[Child Race: American Indian or Alaska Native], "Yes", Table1[Child Age at End of Report Period in months], "&gt;=6"),"NA")</f>
        <v>NA</v>
      </c>
    </row>
    <row r="11" spans="1:17" ht="44.5" customHeight="1" x14ac:dyDescent="0.35">
      <c r="A11" s="260" t="s">
        <v>90</v>
      </c>
      <c r="B11" s="39" t="s">
        <v>91</v>
      </c>
      <c r="C11" s="180">
        <v>0.5</v>
      </c>
      <c r="D11" s="182">
        <f>COUNTIFS(Table1[Was this child open during the report period?], "Yes", Table1[Child Age at End of Report Period in months], "&gt;=5")</f>
        <v>0</v>
      </c>
      <c r="E11" s="180" t="str">
        <f>IFERROR(COUNTIFS(Table1[Was this child open during the report period?], "Yes", Table1[Child Age at End of Report Period in months], "&gt;=5", Table1[Is the screening for developmental delays up-to-date based on the child''s age at the end of the report period?], "Up to Date")/COUNTIFS(Table1[Was this child open during the report period?], "Yes", Table1[Child Age at End of Report Period in months], "&gt;=5"),"NA")</f>
        <v>NA</v>
      </c>
      <c r="F11" s="74">
        <f>COUNTIFS(Table1[Child Hispanic or Latino Ethnicity], "Yes", Table1[Child Age at End of Report Period in months], "&gt;=5", Table1[Was this child open during the report period?], "Yes")</f>
        <v>0</v>
      </c>
      <c r="G11" s="63" t="str">
        <f>IFERROR(COUNTIFS(Table1[Child Hispanic or Latino Ethnicity], "Yes", Table1[Was this child open during the report period?], "Yes",Table1[Child Age at End of Report Period in months], "&gt;=5", Table1[Is the screening for developmental delays up-to-date based on the child''s age at the end of the report period?], "Up to Date")/COUNTIFS(Table1[Child Hispanic or Latino Ethnicity], "Yes", Table1[Was this child open during the report period?], "Yes", Table1[Child Age at End of Report Period in months], "&gt;=5"),"NA")</f>
        <v>NA</v>
      </c>
      <c r="H11" s="69">
        <f>COUNTIFS(Table1[Child Race: White], "Yes", Table1[Child Age at End of Report Period in months], "&gt;=5", Table1[Was this child open during the report period?], "Yes")</f>
        <v>0</v>
      </c>
      <c r="I11" s="71" t="str">
        <f>IFERROR(COUNTIFS(Table1[Child Race: White], "Yes", Table1[Was this child open during the report period?], "Yes", Table1[Child Age at End of Report Period in months], "&gt;=5", Table1[Is the screening for developmental delays up-to-date based on the child''s age at the end of the report period?], "Up to Date")/COUNTIFS(Table1[Child Race: White], "Yes", Table1[Was this child open during the report period?], "Yes", Table1[Child Age at End of Report Period in months], "&gt;=5"),"NA")</f>
        <v>NA</v>
      </c>
      <c r="J11" s="79">
        <f>COUNTIFS(Table1[Child Race:  Black or African American], "Yes", Table1[Child Age at End of Report Period in months], "&gt;=5", Table1[Was this child open during the report period?], "Yes")</f>
        <v>0</v>
      </c>
      <c r="K11" s="110" t="str">
        <f>IFERROR(COUNTIFS(Table1[Child Race:  Black or African American], "Yes", Table1[Child Age at End of Report Period in months], "&gt;=5", Table1[Is the screening for developmental delays up-to-date based on the child''s age at the end of the report period?], "Up to Date", Table1[Was this child open during the report period?], "Yes")/COUNTIFS(Table1[Child Race:  Black or African American], "Yes", Table1[Child Age at End of Report Period in months], "&gt;=5", Table1[Was this child open during the report period?], "Yes"),"NA")</f>
        <v>NA</v>
      </c>
      <c r="L11" s="90">
        <f>COUNTIFS(Table1[Child Race:  Asian], "Yes", Table1[Child Age at End of Report Period in months], "&gt;=5", Table1[Was this child open during the report period?], "Yes")</f>
        <v>0</v>
      </c>
      <c r="M11" s="91" t="str">
        <f>IFERROR(COUNTIFS(Table1[Was this child open during the report period?], "Yes", Table1[Child Race:  Asian], "Yes", Table1[Child Age at End of Report Period in months], "&gt;=5", Table1[Is the screening for developmental delays up-to-date based on the child''s age at the end of the report period?], "Up to Date")/COUNTIFS(Table1[Was this child open during the report period?], "Yes", Table1[Child Race:  Asian], "Yes", Table1[Child Age at End of Report Period in months], "&gt;=5"),"NA")</f>
        <v>NA</v>
      </c>
      <c r="N11" s="106">
        <f>COUNTIFS(Table1[Was this child open during the report period?], "Yes", Table1[Child Race: Native Hawaiian or Other Pacific Islander], "Yes", Table1[Child Age at End of Report Period in months], "&gt;=5")</f>
        <v>0</v>
      </c>
      <c r="O11" s="184" t="str">
        <f>IFERROR(COUNTIFS(Table1[Was this child open during the report period?], "Yes", Table1[Child Race: Native Hawaiian or Other Pacific Islander], "Yes", Table1[Child Age at End of Report Period in months], "&gt;=5", Table1[Is the screening for developmental delays up-to-date based on the child''s age at the end of the report period?], "Up to Date")/COUNTIFS(Table1[Was this child open during the report period?], "Yes", Table1[Child Race: Native Hawaiian or Other Pacific Islander], "Yes", Table1[Child Age at End of Report Period in months], "&gt;=5"),"NA")</f>
        <v>NA</v>
      </c>
      <c r="P11" s="196">
        <f>COUNTIFS(Table1[Was this child open during the report period?], "Yes", Table1[Child Race: American Indian or Alaska Native], "Yes", Table1[Child Age at End of Report Period in months], "&gt;=5")</f>
        <v>0</v>
      </c>
      <c r="Q11" s="239" t="str">
        <f>IFERROR(COUNTIFS(Table1[Was this child open during the report period?], "Yes", Table1[Child Race: American Indian or Alaska Native], "Yes", Table1[Child Age at End of Report Period in months], "&gt;=5", Table1[Is the screening for developmental delays up-to-date based on the child''s age at the end of the report period?], "Up to Date")/COUNTIFS(Table1[Was this child open during the report period?], "Yes", Table1[Child Race: American Indian or Alaska Native], "Yes", Table1[Child Age at End of Report Period in months], "&gt;=5"),"NA")</f>
        <v>NA</v>
      </c>
    </row>
    <row r="12" spans="1:17" ht="53.5" customHeight="1" thickBot="1" x14ac:dyDescent="0.4">
      <c r="A12" s="261"/>
      <c r="B12" s="42" t="s">
        <v>92</v>
      </c>
      <c r="C12" s="181">
        <v>0.5</v>
      </c>
      <c r="D12" s="187" cm="1">
        <f t="array" ref="D12">SUMPRODUCT(
  --(Table1[Was this child open during the report period?]="Yes"),
  --( (Table1[Did the child have a positive screen for developmental delays at 4 months?  ] ="Yes") + (Table1[Did the child have a positive screen for developmental delays at 10 months? ]="Yes") + (Table1[Did the child have a positive screen for developmental delays at 18 months?]="Yes") + (Table1[Did the child have a positive screen for developmental delays at 24 months?]="Yes") &gt; 0 )
)</f>
        <v>0</v>
      </c>
      <c r="E12" s="181" t="str" cm="1">
        <f t="array" ref="E12">IFERROR(SUMPRODUCT(
  --(Table1[Was this child open during the report period?]="Yes"),
  --( (Table1[If Yes, did the child receive services in a timely manner following 4 month screen? ] ="Yes") + (Table1[If Yes, did the child receive services in a timely manner following 10 month screen?]="Yes") + (Table1[If Yes, did the child receive services in a timely manner following 18 month screen?]="Yes") + (Table1[If Yes, did the child receive services in a timely manner following 24 month screen?]="Yes") &gt; 0 )
)/SUMPRODUCT(
  --(Table1[Was this child open during the report period?]="Yes"),
  --( (Table1[Did the child have a positive screen for developmental delays at 4 months?  ] ="Yes") + (Table1[Did the child have a positive screen for developmental delays at 10 months? ]="Yes") + (Table1[Did the child have a positive screen for developmental delays at 18 months?]="Yes") + (Table1[Did the child have a positive screen for developmental delays at 24 months?]="Yes") &gt; 0 )
),"NA")</f>
        <v>NA</v>
      </c>
      <c r="F12" s="73" cm="1">
        <f t="array" ref="F12">SUMPRODUCT(
  --(Table1[Child Hispanic or Latino Ethnicity]="Yes"),
--(Table1[Was this child open during the report period?]="Yes"),
  --( (Table1[Did the child have a positive screen for developmental delays at 4 months?  ] ="Yes") + (Table1[Did the child have a positive screen for developmental delays at 10 months? ]="Yes") + (Table1[Did the child have a positive screen for developmental delays at 18 months?]="Yes") + (Table1[Did the child have a positive screen for developmental delays at 24 months?]="Yes") &gt; 0 )
)</f>
        <v>0</v>
      </c>
      <c r="G12" s="64" t="str" cm="1">
        <f t="array" ref="G12">IFERROR(SUMPRODUCT(
  --(Table1[Was this child open during the report period?]="Yes"),
--(Table1[Child Hispanic or Latino Ethnicity]="Yes"),
  --( (Table1[If Yes, did the child receive services in a timely manner following 4 month screen? ] ="Yes") + (Table1[If Yes, did the child receive services in a timely manner following 10 month screen?]="Yes") + (Table1[If Yes, did the child receive services in a timely manner following 18 month screen?]="Yes") + (Table1[If Yes, did the child receive services in a timely manner following 24 month screen?]="Yes") &gt; 0 )
)/SUMPRODUCT(
  --(Table1[Was this child open during the report period?]="Yes"),
--(Table1[Child Hispanic or Latino Ethnicity]="Yes"),
  --( (Table1[Did the child have a positive screen for developmental delays at 4 months?  ] ="Yes") + (Table1[Did the child have a positive screen for developmental delays at 10 months? ]="Yes") + (Table1[Did the child have a positive screen for developmental delays at 18 months?]="Yes") + (Table1[Did the child have a positive screen for developmental delays at 24 months?]="Yes") &gt; 0 )
),"NA")</f>
        <v>NA</v>
      </c>
      <c r="H12" s="107" cm="1">
        <f t="array" ref="H12">SUMPRODUCT(
  --(Table1[Was this child open during the report period?]="Yes"),
--(Table1[Child Race: White]="Yes"),
  --( (Table1[Did the child have a positive screen for developmental delays at 4 months?  ] ="Yes") + (Table1[Did the child have a positive screen for developmental delays at 10 months? ]="Yes") + (Table1[Did the child have a positive screen for developmental delays at 18 months?]="Yes") + (Table1[Did the child have a positive screen for developmental delays at 24 months?]="Yes") &gt; 0 )
)</f>
        <v>0</v>
      </c>
      <c r="I12" s="197" t="str" cm="1">
        <f t="array" ref="I12">IFERROR(SUMPRODUCT(
  --(Table1[Was this child open during the report period?]="Yes"),
--(Table1[Child Race: White]="Yes"),
  --( (Table1[If Yes, did the child receive services in a timely manner following 4 month screen? ] ="Yes") + (Table1[If Yes, did the child receive services in a timely manner following 10 month screen?]="Yes") + (Table1[If Yes, did the child receive services in a timely manner following 18 month screen?]="Yes") + (Table1[If Yes, did the child receive services in a timely manner following 24 month screen?]="Yes") &gt; 0 )
)/SUMPRODUCT(
  --(Table1[Was this child open during the report period?]="Yes"),
--(Table1[Child Race: White]="Yes"),
  --( (Table1[Did the child have a positive screen for developmental delays at 4 months?  ] ="Yes") + (Table1[Did the child have a positive screen for developmental delays at 10 months? ]="Yes") + (Table1[Did the child have a positive screen for developmental delays at 18 months?]="Yes") + (Table1[Did the child have a positive screen for developmental delays at 24 months?]="Yes") &gt; 0 )
),"NA")</f>
        <v>NA</v>
      </c>
      <c r="J12" s="78" cm="1">
        <f t="array" ref="J12">SUMPRODUCT(
  --(Table1[Was this child open during the report period?]="Yes"),
--(Table1[Child Race:  Black or African American]="Yes"),
  --( (Table1[Did the child have a positive screen for developmental delays at 4 months?  ] ="Yes") + (Table1[Did the child have a positive screen for developmental delays at 10 months? ]="Yes") + (Table1[Did the child have a positive screen for developmental delays at 18 months?]="Yes") + (Table1[Did the child have a positive screen for developmental delays at 24 months?]="Yes") &gt; 0 )
)</f>
        <v>0</v>
      </c>
      <c r="K12" s="185" t="str" cm="1">
        <f t="array" ref="K12">IFERROR(SUMPRODUCT(
  --(Table1[Was this child open during the report period?]="Yes"),
--(Table1[Child Race:  Black or African American]="Yes"),
  --( (Table1[If Yes, did the child receive services in a timely manner following 4 month screen? ] ="Yes") + (Table1[If Yes, did the child receive services in a timely manner following 10 month screen?]="Yes") + (Table1[If Yes, did the child receive services in a timely manner following 18 month screen?]="Yes") + (Table1[If Yes, did the child receive services in a timely manner following 24 month screen?]="Yes") &gt; 0 )
)/SUMPRODUCT(
  --(Table1[Was this child open during the report period?]="Yes"),
--(Table1[Child Race:  Black or African American]="Yes"),
  --( (Table1[Did the child have a positive screen for developmental delays at 4 months?  ] ="Yes") + (Table1[Did the child have a positive screen for developmental delays at 10 months? ]="Yes") + (Table1[Did the child have a positive screen for developmental delays at 18 months?]="Yes") + (Table1[Did the child have a positive screen for developmental delays at 24 months?]="Yes") &gt; 0 )
),"NA")</f>
        <v>NA</v>
      </c>
      <c r="L12" s="92" cm="1">
        <f t="array" ref="L12">SUMPRODUCT(
  --(Table1[Was this child open during the report period?]="Yes"),
--(Table1[Child Race:  Asian]="Yes"),
  --( (Table1[Did the child have a positive screen for developmental delays at 4 months?  ] ="Yes") + (Table1[Did the child have a positive screen for developmental delays at 10 months? ]="Yes") + (Table1[Did the child have a positive screen for developmental delays at 18 months?]="Yes") + (Table1[Did the child have a positive screen for developmental delays at 24 months?]="Yes") &gt; 0 )
)</f>
        <v>0</v>
      </c>
      <c r="M12" s="93" t="str" cm="1">
        <f t="array" ref="M12">IFERROR(SUMPRODUCT(
  --(Table1[Was this child open during the report period?]="Yes"),
--(Table1[Child Race:  Asian]="Yes"),
  --( (Table1[If Yes, did the child receive services in a timely manner following 4 month screen? ] ="Yes") + (Table1[If Yes, did the child receive services in a timely manner following 10 month screen?]="Yes") + (Table1[If Yes, did the child receive services in a timely manner following 18 month screen?]="Yes") + (Table1[If Yes, did the child receive services in a timely manner following 24 month screen?]="Yes") &gt; 0 )
)/SUMPRODUCT(
  --(Table1[Was this child open during the report period?]="Yes"),
--(Table1[Child Race:  Asian]="Yes"),
  --( (Table1[Did the child have a positive screen for developmental delays at 4 months?  ] ="Yes") + (Table1[Did the child have a positive screen for developmental delays at 10 months? ]="Yes") + (Table1[Did the child have a positive screen for developmental delays at 18 months?]="Yes") + (Table1[Did the child have a positive screen for developmental delays at 24 months?]="Yes") &gt; 0 )
),"NA")</f>
        <v>NA</v>
      </c>
      <c r="N12" s="108" cm="1">
        <f t="array" ref="N12">SUMPRODUCT(
  --(Table1[Was this child open during the report period?]="Yes"),
--(Table1[Child Race: Native Hawaiian or Other Pacific Islander]="Yes"),
  --( (Table1[Did the child have a positive screen for developmental delays at 4 months?  ] ="Yes") + (Table1[Did the child have a positive screen for developmental delays at 10 months? ]="Yes") + (Table1[Did the child have a positive screen for developmental delays at 18 months?]="Yes") + (Table1[Did the child have a positive screen for developmental delays at 24 months?]="Yes") &gt; 0 )
)</f>
        <v>0</v>
      </c>
      <c r="O12" s="84" t="str" cm="1">
        <f t="array" ref="O12">IFERROR(SUMPRODUCT(
  --(Table1[Was this child open during the report period?]="Yes"),
--(Table1[Child Race: Native Hawaiian or Other Pacific Islander]="Yes"),
  --( (Table1[If Yes, did the child receive services in a timely manner following 4 month screen? ] ="Yes") + (Table1[If Yes, did the child receive services in a timely manner following 10 month screen?]="Yes") + (Table1[If Yes, did the child receive services in a timely manner following 18 month screen?]="Yes") + (Table1[If Yes, did the child receive services in a timely manner following 24 month screen?]="Yes") &gt; 0 )
)/SUMPRODUCT(
  --(Table1[Was this child open during the report period?]="Yes"),
--(Table1[Child Race: Native Hawaiian or Other Pacific Islander]="Yes"),
  --( (Table1[Did the child have a positive screen for developmental delays at 4 months?  ] ="Yes") + (Table1[Did the child have a positive screen for developmental delays at 10 months? ]="Yes") + (Table1[Did the child have a positive screen for developmental delays at 18 months?]="Yes") + (Table1[Did the child have a positive screen for developmental delays at 24 months?]="Yes") &gt; 0 )
),"NA")</f>
        <v>NA</v>
      </c>
      <c r="P12" s="109" cm="1">
        <f t="array" ref="P12">SUMPRODUCT(
  --(Table1[Was this child open during the report period?]="Yes"),
--(Table1[Child Race: American Indian or Alaska Native]="Yes"),
  --( (Table1[Did the child have a positive screen for developmental delays at 4 months?  ] ="Yes") + (Table1[Did the child have a positive screen for developmental delays at 10 months? ]="Yes") + (Table1[Did the child have a positive screen for developmental delays at 18 months?]="Yes") + (Table1[Did the child have a positive screen for developmental delays at 24 months?]="Yes") &gt; 0 )
)</f>
        <v>0</v>
      </c>
      <c r="Q12" s="191" t="str" cm="1">
        <f t="array" ref="Q12">IFERROR(SUMPRODUCT(
  --(Table1[Was this child open during the report period?]="Yes"),
--(Table1[Child Race: American Indian or Alaska Native]="Yes"),
  --( (Table1[If Yes, did the child receive services in a timely manner following 4 month screen? ] ="Yes") + (Table1[If Yes, did the child receive services in a timely manner following 10 month screen?]="Yes") + (Table1[If Yes, did the child receive services in a timely manner following 18 month screen?]="Yes") + (Table1[If Yes, did the child receive services in a timely manner following 24 month screen?]="Yes") &gt; 0 )
)/SUMPRODUCT(
  --(Table1[Was this child open during the report period?]="Yes"),
--(Table1[Child Race: American Indian or Alaska Native]="Yes"),
  --( (Table1[Did the child have a positive screen for developmental delays at 4 months?  ] ="Yes") + (Table1[Did the child have a positive screen for developmental delays at 10 months? ]="Yes") + (Table1[Did the child have a positive screen for developmental delays at 18 months?]="Yes") + (Table1[Did the child have a positive screen for developmental delays at 24 months?]="Yes") &gt; 0 )
),"NA")</f>
        <v>NA</v>
      </c>
    </row>
    <row r="13" spans="1:17" ht="62.5" customHeight="1" x14ac:dyDescent="0.35">
      <c r="A13" s="260" t="s">
        <v>31</v>
      </c>
      <c r="B13" s="39" t="s">
        <v>93</v>
      </c>
      <c r="C13" s="180">
        <v>0.65</v>
      </c>
      <c r="D13" s="182">
        <f>COUNTIFS(
  Table1[Was this child open during the report period?], "Yes",
  Table1[Has the child been enrolled in home visiting for at least 3 months? ], "Yes"
)</f>
        <v>0</v>
      </c>
      <c r="E13" s="180" t="str">
        <f>IFERROR(COUNTIFS(
  Table1[Was this child open during the report period?], "Yes",
  Table1[Has the child been enrolled in home visiting for at least 3 months? ], "Yes",
Table1[If yes, was the child''s primary caregiver screened for depression within 3 months of enrollment or 3 months of delivery (for those enrolled prenatally)? ], "Yes")/COUNTIFS(
  Table1[Was this child open during the report period?], "Yes",
  Table1[Has the child been enrolled in home visiting for at least 3 months? ], "Yes"),"NA")</f>
        <v>NA</v>
      </c>
      <c r="F13" s="74">
        <f>COUNTIFS(
  Table1[Child Hispanic or Latino Ethnicity], "Yes", Table1[Was this child open during the report period?], "Yes",
  Table1[Has the child been enrolled in home visiting for at least 3 months? ], "Yes"
)</f>
        <v>0</v>
      </c>
      <c r="G13" s="63" t="str">
        <f>IFERROR(COUNTIFS(
  Table1[Child Hispanic or Latino Ethnicity], "Yes",
  Table1[Was this child open during the report period?], "Yes",
Table1[Has the child been enrolled in home visiting for at least 3 months? ], "Yes",
Table1[If yes, was the child''s primary caregiver screened for depression within 3 months of enrollment or 3 months of delivery (for those enrolled prenatally)? ], "Yes")/COUNTIFS(
  Table1[Child Hispanic or Latino Ethnicity], "Yes",
Table1[Was this child open during the report period?], "Yes",
  Table1[Has the child been enrolled in home visiting for at least 3 months? ], "Yes"),"NA")</f>
        <v>NA</v>
      </c>
      <c r="H13" s="69">
        <f>COUNTIFS(
  Table1[Child Race: White], "Yes",
  Table1[Has the child been enrolled in home visiting for at least 3 months? ], "Yes",
Table1[Was this child open during the report period?], "Yes"
)</f>
        <v>0</v>
      </c>
      <c r="I13" s="71" t="str">
        <f>IFERROR(COUNTIFS(
  Table1[Child Race: White], "Yes",
  Table1[Was this child open during the report period?], "Yes",Table1[Has the child been enrolled in home visiting for at least 3 months? ], "Yes",
Table1[If yes, was the child''s primary caregiver screened for depression within 3 months of enrollment or 3 months of delivery (for those enrolled prenatally)? ], "Yes")/COUNTIFS(
  Table1[Child Race: White], "Yes",
  Table1[Has the child been enrolled in home visiting for at least 3 months? ], "Yes", Table1[Was this child open during the report period?], "Yes"),"NA")</f>
        <v>NA</v>
      </c>
      <c r="J13" s="79">
        <f>COUNTIFS(
  Table1[Child Race:  Black or African American], "Yes",
  Table1[Has the child been enrolled in home visiting for at least 3 months? ], "Yes", Table1[Was this child open during the report period?], "Yes"
)</f>
        <v>0</v>
      </c>
      <c r="K13" s="110" t="str">
        <f>IFERROR(COUNTIFS(
  Table1[Was this child open during the report period?], "Yes", Table1[Child Race:  Black or African American], "Yes",
  Table1[Has the child been enrolled in home visiting for at least 3 months? ], "Yes",
Table1[If yes, was the child''s primary caregiver screened for depression within 3 months of enrollment or 3 months of delivery (for those enrolled prenatally)? ], "Yes")/COUNTIFS(Table1[Was this child open during the report period?], "Yes",
  Table1[Child Race:  Black or African American], "Yes",
  Table1[Has the child been enrolled in home visiting for at least 3 months? ], "Yes"),"NA")</f>
        <v>NA</v>
      </c>
      <c r="L13" s="85">
        <f>COUNTIFS(
  Table1[Child Race:  Asian], "Yes",
  Table1[Has the child been enrolled in home visiting for at least 3 months? ], "Yes",
Table1[Was this child open during the report period?], "Yes")</f>
        <v>0</v>
      </c>
      <c r="M13" s="93" t="str">
        <f>IFERROR(COUNTIFS(
  Table1[Was this child open during the report period?], "Yes", Table1[Child Race:  Asian], "Yes",
  Table1[Has the child been enrolled in home visiting for at least 3 months? ], "Yes",
Table1[If yes, was the child''s primary caregiver screened for depression within 3 months of enrollment or 3 months of delivery (for those enrolled prenatally)? ], "Yes")/COUNTIFS(
  Table1[Was this child open during the report period?], "Yes", Table1[Child Race:  Asian], "Yes",
  Table1[Has the child been enrolled in home visiting for at least 3 months? ], "Yes"),"NA")</f>
        <v>NA</v>
      </c>
      <c r="N13" s="83">
        <f>COUNTIFS(
  Table1[Was this child open during the report period?], "Yes",
Table1[Child Race: Native Hawaiian or Other Pacific Islander], "Yes",
  Table1[Has the child been enrolled in home visiting for at least 3 months? ], "Yes"
)</f>
        <v>0</v>
      </c>
      <c r="O13" s="240" t="str">
        <f>IFERROR(COUNTIFS(
  Table1[Was this child open during the report period?], "Yes",
Table1[Child Race: Native Hawaiian or Other Pacific Islander], "Yes",
  Table1[Has the child been enrolled in home visiting for at least 3 months? ], "Yes",
Table1[If yes, was the child''s primary caregiver screened for depression within 3 months of enrollment or 3 months of delivery (for those enrolled prenatally)? ], "Yes")/COUNTIFS(
  Table1[Was this child open during the report period?], "Yes",
Table1[Child Race: Native Hawaiian or Other Pacific Islander], "Yes",
  Table1[Has the child been enrolled in home visiting for at least 3 months? ], "Yes"),"NA")</f>
        <v>NA</v>
      </c>
      <c r="P13" s="192">
        <f>COUNTIFS(
  Table1[Was this child open during the report period?], "Yes", Table1[Child Race: American Indian or Alaska Native], "Yes",
  Table1[Has the child been enrolled in home visiting for at least 3 months? ], "Yes"
)</f>
        <v>0</v>
      </c>
      <c r="Q13" s="191" t="str">
        <f>IFERROR(COUNTIFS(
  Table1[Was this child open during the report period?], "Yes",
Table1[Child Race: American Indian or Alaska Native], "Yes",
  Table1[Has the child been enrolled in home visiting for at least 3 months? ], "Yes",
Table1[If yes, was the child''s primary caregiver screened for depression within 3 months of enrollment or 3 months of delivery (for those enrolled prenatally)? ], "Yes")/COUNTIFS(
  Table1[Was this child open during the report period?], "Yes",
Table1[Child Race: American Indian or Alaska Native], "Yes",
  Table1[Has the child been enrolled in home visiting for at least 3 months? ], "Yes"),"NA")</f>
        <v>NA</v>
      </c>
    </row>
    <row r="14" spans="1:17" ht="44.5" customHeight="1" thickBot="1" x14ac:dyDescent="0.4">
      <c r="A14" s="261"/>
      <c r="B14" s="42" t="s">
        <v>94</v>
      </c>
      <c r="C14" s="181">
        <v>0.65</v>
      </c>
      <c r="D14" s="187">
        <f>COUNTIFS(
  Table1[Was this child open during the report period?], "Yes",
  Table1[If yes, did the child''s primary caregiver have a positive screen for depression? ], "Yes")</f>
        <v>0</v>
      </c>
      <c r="E14" s="181" t="str">
        <f>IFERROR(COUNTIFS(
  Table1[Was this child open during the report period?], "Yes",
  Table1[If yes, did the child''s primary caregiver have a positive screen for depression? ], "Yes", Table1[If yes, did the primary caregiver receive one or more service contacts? ], "Yes")/COUNTIFS(
  Table1[Was this child open during the report period?], "Yes",
  Table1[If yes, did the child''s primary caregiver have a positive screen for depression? ], "Yes"),"NA")</f>
        <v>NA</v>
      </c>
      <c r="F14" s="73">
        <f>COUNTIFS(
  Table1[Child Hispanic or Latino Ethnicity], "Yes",
  Table1[If yes, did the child''s primary caregiver have a positive screen for depression? ], "Yes",Table1[Was this child open during the report period?], "Yes")</f>
        <v>0</v>
      </c>
      <c r="G14" s="65" t="str">
        <f>IFERROR(COUNTIFS(
  Table1[Child Hispanic or Latino Ethnicity], "Yes",
Table1[Was this child open during the report period?], "Yes",
  Table1[If yes, did the child''s primary caregiver have a positive screen for depression? ], "Yes", Table1[If yes, did the primary caregiver receive one or more service contacts? ], "Yes")/COUNTIFS(
  Table1[Child Hispanic or Latino Ethnicity], "Yes",
Table1[Was this child open during the report period?], "Yes",
  Table1[If yes, did the child''s primary caregiver have a positive screen for depression? ], "Yes"),"NA")</f>
        <v>NA</v>
      </c>
      <c r="H14" s="70">
        <f>COUNTIFS(
  Table1[Child Race: White], "Yes",
  Table1[If yes, did the child''s primary caregiver have a positive screen for depression? ], "Yes",
Table1[Was this child open during the report period?], "Yes")</f>
        <v>0</v>
      </c>
      <c r="I14" s="72" t="str">
        <f>IFERROR(COUNTIFS(
  Table1[Child Race: White], "Yes",
  Table1[Was this child open during the report period?], "Yes",Table1[If yes, did the child''s primary caregiver have a positive screen for depression? ], "Yes", Table1[If yes, did the primary caregiver receive one or more service contacts? ], "Yes")/COUNTIFS(
  Table1[Child Race: White], "Yes",Table1[Was this child open during the report period?], "Yes",
  Table1[If yes, did the child''s primary caregiver have a positive screen for depression? ], "Yes"),"NA")</f>
        <v>NA</v>
      </c>
      <c r="J14" s="188">
        <f>COUNTIFS(
  Table1[Child Race:  Black or African American], "Yes",
  Table1[If yes, did the child''s primary caregiver have a positive screen for depression? ], "Yes", Table1[Was this child open during the report period?], "Yes")</f>
        <v>0</v>
      </c>
      <c r="K14" s="186" t="str">
        <f>IFERROR(COUNTIFS(
  Table1[Was this child open during the report period?], "Yes", Table1[Child Race:  Black or African American], "Yes",
  Table1[If yes, did the child''s primary caregiver have a positive screen for depression? ], "Yes", Table1[If yes, did the primary caregiver receive one or more service contacts? ], "Yes")/COUNTIFS(
  Table1[Was this child open during the report period?], "Yes", Table1[Child Race:  Black or African American], "Yes",
  Table1[If yes, did the child''s primary caregiver have a positive screen for depression? ], "Yes"),"NA")</f>
        <v>NA</v>
      </c>
      <c r="L14" s="94">
        <f>COUNTIFS(
  Table1[Was this child open during the report period?], "Yes", Table1[Child Race:  Asian], "Yes",
  Table1[If yes, did the child''s primary caregiver have a positive screen for depression? ], "Yes")</f>
        <v>0</v>
      </c>
      <c r="M14" s="95" t="str">
        <f>IFERROR(COUNTIFS(
  Table1[Was this child open during the report period?], "Yes", Table1[Child Race:  Asian], "Yes",
  Table1[If yes, did the child''s primary caregiver have a positive screen for depression? ], "Yes", Table1[If yes, did the primary caregiver receive one or more service contacts? ], "Yes")/COUNTIFS(
  Table1[Was this child open during the report period?], "Yes", Table1[Child Race:  Asian], "Yes",
  Table1[If yes, did the child''s primary caregiver have a positive screen for depression? ], "Yes"),"NA")</f>
        <v>NA</v>
      </c>
      <c r="N14" s="189">
        <f>COUNTIFS(
  Table1[Was this child open during the report period?], "Yes",
Table1[Child Race: Native Hawaiian or Other Pacific Islander], "Yes",
  Table1[If yes, did the child''s primary caregiver have a positive screen for depression? ], "Yes")</f>
        <v>0</v>
      </c>
      <c r="O14" s="241" t="str">
        <f>IFERROR(COUNTIFS(
  Table1[Was this child open during the report period?], "Yes",
Table1[Child Race: Native Hawaiian or Other Pacific Islander], "Yes",
  Table1[If yes, did the child''s primary caregiver have a positive screen for depression? ], "Yes", Table1[If yes, did the primary caregiver receive one or more service contacts? ], "Yes")/COUNTIFS(
  Table1[Was this child open during the report period?], "Yes",
Table1[Child Race: Native Hawaiian or Other Pacific Islander], "Yes",
  Table1[If yes, did the child''s primary caregiver have a positive screen for depression? ], "Yes"),"NA")</f>
        <v>NA</v>
      </c>
      <c r="P14" s="193">
        <f>COUNTIFS(
  Table1[Was this child open during the report period?], "Yes",
Table1[Child Race: American Indian or Alaska Native], "Yes",
  Table1[If yes, did the child''s primary caregiver have a positive screen for depression? ], "Yes")</f>
        <v>0</v>
      </c>
      <c r="Q14" s="190" t="str">
        <f>IFERROR(COUNTIFS(
  Table1[Was this child open during the report period?], "Yes",
Table1[Child Race: American Indian or Alaska Native], "Yes",
  Table1[If yes, did the child''s primary caregiver have a positive screen for depression? ], "Yes", Table1[If yes, did the primary caregiver receive one or more service contacts? ], "Yes")/COUNTIFS(
  Table1[Was this child open during the report period?], "Yes",
Table1[Child Race: American Indian or Alaska Native], "Yes",
  Table1[If yes, did the child''s primary caregiver have a positive screen for depression? ], "Yes"),"NA")</f>
        <v>NA</v>
      </c>
    </row>
    <row r="16" spans="1:17" ht="261" customHeight="1" x14ac:dyDescent="0.35">
      <c r="A16" s="255" t="s">
        <v>95</v>
      </c>
      <c r="B16" s="255"/>
      <c r="C16" s="255"/>
      <c r="D16" s="255"/>
      <c r="E16" s="255"/>
      <c r="F16" s="255"/>
      <c r="G16" s="255"/>
      <c r="H16" s="255"/>
      <c r="I16" s="255"/>
      <c r="J16" s="255"/>
      <c r="K16" s="255"/>
      <c r="L16" s="255"/>
      <c r="M16" s="255"/>
      <c r="N16" s="255"/>
      <c r="O16" s="255"/>
      <c r="P16" s="255"/>
      <c r="Q16" s="255"/>
    </row>
    <row r="17" spans="1:17" x14ac:dyDescent="0.35">
      <c r="A17" s="255"/>
      <c r="B17" s="255"/>
      <c r="C17" s="255"/>
      <c r="D17" s="255"/>
      <c r="E17" s="255"/>
      <c r="F17" s="255"/>
      <c r="G17" s="255"/>
      <c r="H17" s="255"/>
      <c r="I17" s="255"/>
      <c r="J17" s="255"/>
      <c r="K17" s="255"/>
      <c r="L17" s="255"/>
      <c r="M17" s="255"/>
      <c r="N17" s="255"/>
      <c r="O17" s="255"/>
      <c r="P17" s="255"/>
      <c r="Q17" s="255"/>
    </row>
    <row r="18" spans="1:17" x14ac:dyDescent="0.35">
      <c r="A18" s="255"/>
      <c r="B18" s="255"/>
      <c r="C18" s="255"/>
      <c r="D18" s="255"/>
      <c r="E18" s="255"/>
      <c r="F18" s="255"/>
      <c r="G18" s="255"/>
      <c r="H18" s="255"/>
      <c r="I18" s="255"/>
      <c r="J18" s="255"/>
      <c r="K18" s="255"/>
      <c r="L18" s="255"/>
      <c r="M18" s="255"/>
      <c r="N18" s="255"/>
      <c r="O18" s="255"/>
      <c r="P18" s="255"/>
      <c r="Q18" s="255"/>
    </row>
  </sheetData>
  <sheetProtection algorithmName="SHA-512" hashValue="dmrr0ffM1P+OnIJhOxz4B3ShszKd92MOuBgTXtpYO7e9ECC7Hn1NlekX6bKfJKpdbMM8OMZUzbLqhxOyxhJnRA==" saltValue="aT5NJVQrrejcyCb2FBPk/w==" spinCount="100000" sheet="1" objects="1" scenarios="1" selectLockedCells="1" selectUnlockedCells="1"/>
  <mergeCells count="16">
    <mergeCell ref="A2:K2"/>
    <mergeCell ref="A16:Q18"/>
    <mergeCell ref="D4:E4"/>
    <mergeCell ref="A7:A10"/>
    <mergeCell ref="A11:A12"/>
    <mergeCell ref="A13:A14"/>
    <mergeCell ref="A3:Q3"/>
    <mergeCell ref="F4:G4"/>
    <mergeCell ref="H4:I4"/>
    <mergeCell ref="J4:K4"/>
    <mergeCell ref="L4:M4"/>
    <mergeCell ref="N4:O4"/>
    <mergeCell ref="P4:Q4"/>
    <mergeCell ref="C4:C5"/>
    <mergeCell ref="B4:B5"/>
    <mergeCell ref="A4:A5"/>
  </mergeCells>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ED26D-3CEF-4A2F-8F9E-5496152960DC}">
  <sheetPr codeName="Sheet8">
    <tabColor rgb="FF00B050"/>
  </sheetPr>
  <dimension ref="A1:F8"/>
  <sheetViews>
    <sheetView workbookViewId="0">
      <selection activeCell="D9" sqref="D9"/>
    </sheetView>
  </sheetViews>
  <sheetFormatPr defaultColWidth="8.7265625" defaultRowHeight="14.5" x14ac:dyDescent="0.35"/>
  <cols>
    <col min="1" max="1" width="20.1796875" customWidth="1"/>
    <col min="2" max="2" width="55.1796875" customWidth="1"/>
    <col min="4" max="4" width="8.7265625" style="5"/>
  </cols>
  <sheetData>
    <row r="1" spans="1:6" ht="202.5" customHeight="1" x14ac:dyDescent="0.35">
      <c r="A1" s="275" t="s">
        <v>184</v>
      </c>
      <c r="B1" s="276"/>
      <c r="C1" s="276"/>
      <c r="D1" s="276"/>
      <c r="E1" s="276"/>
    </row>
    <row r="2" spans="1:6" ht="15" thickBot="1" x14ac:dyDescent="0.4">
      <c r="A2" s="160" t="s">
        <v>72</v>
      </c>
      <c r="B2" s="161" t="s">
        <v>73</v>
      </c>
      <c r="C2" s="162" t="s">
        <v>74</v>
      </c>
      <c r="D2" s="163" t="s">
        <v>82</v>
      </c>
      <c r="E2" s="164" t="s">
        <v>96</v>
      </c>
      <c r="F2" s="45"/>
    </row>
    <row r="3" spans="1:6" ht="28.5" thickBot="1" x14ac:dyDescent="0.4">
      <c r="A3" s="260" t="s">
        <v>97</v>
      </c>
      <c r="B3" s="39" t="s">
        <v>98</v>
      </c>
      <c r="C3" s="165">
        <v>1</v>
      </c>
      <c r="D3" s="49">
        <f>_xlfn.AGGREGATE(3,6,'Fidelity Home Visitors'!A6:A999)</f>
        <v>0</v>
      </c>
      <c r="E3" s="55">
        <f>IFERROR(COUNTIFS('Fidelity Home Visitors'!B6:B999, "Yes") / COUNTA('Fidelity Home Visitors'!A6:A999),"NA")</f>
        <v>0</v>
      </c>
    </row>
    <row r="4" spans="1:6" ht="15" thickBot="1" x14ac:dyDescent="0.4">
      <c r="A4" s="261"/>
      <c r="B4" s="42" t="s">
        <v>99</v>
      </c>
      <c r="C4" s="166">
        <v>1</v>
      </c>
      <c r="D4" s="50">
        <f>_xlfn.AGGREGATE(3,6,'Fidelity Supervisors'!A6:A1000)</f>
        <v>0</v>
      </c>
      <c r="E4" s="55">
        <f>IFERROR(COUNTIFS('Fidelity Supervisors'!B6:B1000, "Yes") / COUNTA('Fidelity Supervisors'!A6:A1000),"NA")</f>
        <v>0</v>
      </c>
      <c r="F4" s="44"/>
    </row>
    <row r="5" spans="1:6" x14ac:dyDescent="0.35">
      <c r="A5" s="260" t="s">
        <v>100</v>
      </c>
      <c r="B5" s="39" t="s">
        <v>101</v>
      </c>
      <c r="C5" s="165">
        <v>1</v>
      </c>
      <c r="D5" s="51">
        <f>_xlfn.AGGREGATE(3,6,'Fidelity Home Visitors'!A6:A999)</f>
        <v>0</v>
      </c>
      <c r="E5" s="56">
        <f>IFERROR(COUNTIFS('Fidelity Home Visitors'!C6:C999, "Yes") / COUNTA('Fidelity Home Visitors'!A6:A999),"NA")</f>
        <v>0</v>
      </c>
      <c r="F5" s="43"/>
    </row>
    <row r="6" spans="1:6" x14ac:dyDescent="0.35">
      <c r="A6" s="274"/>
      <c r="B6" s="41" t="s">
        <v>102</v>
      </c>
      <c r="C6" s="167">
        <v>1</v>
      </c>
      <c r="D6" s="52">
        <f>_xlfn.AGGREGATE(3,6,'Fidelity Supervisors'!A6:A1000)</f>
        <v>0</v>
      </c>
      <c r="E6" s="56">
        <f>IFERROR(COUNTIFS('Fidelity Supervisors'!C6:C1000, "Yes") / COUNTA('Fidelity Supervisors'!A6:A1000),"NA")</f>
        <v>0</v>
      </c>
      <c r="F6" s="46"/>
    </row>
    <row r="7" spans="1:6" ht="15" thickBot="1" x14ac:dyDescent="0.4">
      <c r="A7" s="261"/>
      <c r="B7" s="42" t="s">
        <v>103</v>
      </c>
      <c r="C7" s="166">
        <v>1</v>
      </c>
      <c r="D7" s="53">
        <f>_xlfn.AGGREGATE(3,6,'Fidelity Home Visitors'!A6:A999)</f>
        <v>0</v>
      </c>
      <c r="E7" s="57">
        <f>IFERROR(COUNTIFS('Fidelity Home Visitors'!D6:D999, "Yes") / COUNTA('Fidelity Home Visitors'!A6:A999),"NA")</f>
        <v>0</v>
      </c>
      <c r="F7" s="44"/>
    </row>
    <row r="8" spans="1:6" ht="44" thickBot="1" x14ac:dyDescent="0.4">
      <c r="A8" s="47" t="s">
        <v>104</v>
      </c>
      <c r="B8" s="42" t="s">
        <v>105</v>
      </c>
      <c r="C8" s="166">
        <v>1</v>
      </c>
      <c r="D8" s="54">
        <f>_xlfn.AGGREGATE(3,6,'Fidelity Supervisors'!A6:A1000)</f>
        <v>0</v>
      </c>
      <c r="E8" s="58">
        <f>IFERROR(COUNTIFS('Fidelity Supervisors'!D6:D1000, "&lt;=8") / COUNTA('Fidelity Supervisors'!A6:A1000),"NA")</f>
        <v>0</v>
      </c>
      <c r="F8" s="48"/>
    </row>
  </sheetData>
  <sheetProtection algorithmName="SHA-512" hashValue="EFoyNuRV7IKXxL12gDgFbjgNHFPo2gOKKXZVrPeqSw60G6zyRZUnT/6y31dmlQTxOon3xQrbj4r40QJYIJ+0FQ==" saltValue="TCYHEmZWDbQmTyNx487imw==" spinCount="100000" sheet="1" objects="1" scenarios="1" selectLockedCells="1" selectUnlockedCells="1"/>
  <mergeCells count="3">
    <mergeCell ref="A3:A4"/>
    <mergeCell ref="A5:A7"/>
    <mergeCell ref="A1:E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B o K X W k U E 8 i C j A A A A 9 g A A A B I A H A B D b 2 5 m a W c v U G F j a 2 F n Z S 5 4 b W w g o h g A K K A U A A A A A A A A A A A A A A A A A A A A A A A A A A A A h Y + x D o I w F E V / h X S n h b I Q 8 q i D q y Q m R O P a l A q N 8 D C 0 W P 7 N w U / y F 8 Q o 6 u Z 4 z z 3 D v f f r D V Z T 1 w Y X P V j T Y 0 5 i G p F A o + o r g 3 V O R n c M U 7 I S s J X q J G s d z D L a b L J V T h r n z h l j 3 n v q E 9 o P N e N R F L N D s S l V o z t J P r L 5 L 4 c G r Z O o N B G w f 4 0 R n M Y J p w l P a Q R s g V A Y / A p 8 3 v t s f y C s x 9 a N g x Y a w 1 0 J b I n A 3 h / E A 1 B L A w Q U A A I A C A A G g p d 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B o K X W i i K R 7 g O A A A A E Q A A A B M A H A B G b 3 J t d W x h c y 9 T Z W N 0 a W 9 u M S 5 t I K I Y A C i g F A A A A A A A A A A A A A A A A A A A A A A A A A A A A C t O T S 7 J z M 9 T C I b Q h t Y A U E s B A i 0 A F A A C A A g A B o K X W k U E 8 i C j A A A A 9 g A A A B I A A A A A A A A A A A A A A A A A A A A A A E N v b m Z p Z y 9 Q Y W N r Y W d l L n h t b F B L A Q I t A B Q A A g A I A A a C l 1 o P y u m r p A A A A O k A A A A T A A A A A A A A A A A A A A A A A O 8 A A A B b Q 2 9 u d G V u d F 9 U e X B l c 1 0 u e G 1 s U E s B A i 0 A F A A C A A g A B o K X W 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G k 0 Q f v y l G x E n 1 c s h W 4 X z I I A A A A A A g A A A A A A A 2 Y A A M A A A A A Q A A A A S 4 G n A Y h P A i Q U 6 I W 9 y b z d y A A A A A A E g A A A o A A A A B A A A A C S I q d q Z i r e V p g G O T o K Q 3 D W U A A A A D 2 u 9 L c g H d I J 9 q e 4 r r F d O j 9 J 0 b I / J E 3 Y 5 1 N J F f I o d 6 j 1 R c Z L Z m o G L U J f K a h J 0 d U R 8 + C r 9 C N b Q Q e 6 m O W R J y u 5 3 7 s p h K Z j h S U V b u J 4 g q u 2 H x 8 p F A A A A L H 8 Q X o n i R 7 V M M 6 M N z B W N d r X N C E o < / D a t a M a s h u p > 
</file>

<file path=customXml/item2.xml><?xml version="1.0" encoding="utf-8"?>
<p:properties xmlns:p="http://schemas.microsoft.com/office/2006/metadata/properties" xmlns:xsi="http://www.w3.org/2001/XMLSchema-instance" xmlns:pc="http://schemas.microsoft.com/office/infopath/2007/PartnerControls">
  <documentManagement>
    <TaxCatchAll xmlns="96e73e70-8da9-4cdf-ad3d-bb5a5b31f7e2" xsi:nil="true"/>
    <lcf76f155ced4ddcb4097134ff3c332f xmlns="ac21467a-2607-45ec-8261-55e851c78946">
      <Terms xmlns="http://schemas.microsoft.com/office/infopath/2007/PartnerControls"/>
    </lcf76f155ced4ddcb4097134ff3c332f>
    <Identify_x0020_any_x0020_area_x0020_of_x0020_crossover_x003b__x0020_what_x0020_about_x0020_this_x0020_priority_x0020_area_x0020_has_x0020_potential_x0020_impact_x0020_on_x0020_your_x0020_priority_x0020_area_x003f_ xmlns="ac21467a-2607-45ec-8261-55e851c78946" xsi:nil="true"/>
    <Any_x0020_other_x0020_observations_x0020_or_x0020_concerns_x0020_you_x0020_want_x0020_to_x0020_share_x0020_with_x0020_this_x0020_priority_x0020_lead_x003f_ xmlns="ac21467a-2607-45ec-8261-55e851c78946" xsi:nil="true"/>
    <Have_x0020_you_x0020_or_x0020_any_x0020_of_x0020_your_x0020_jurisdictions_x0020_done_x0020_similar_x0020_work_x0020_that_x0020_you_x0020_want_x0020_to_x0020_elevate_x0020_for_x0020_this_x0020_team_x003f_ xmlns="ac21467a-2607-45ec-8261-55e851c7894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6CF53642CFB8E429D735BE068C8D32E" ma:contentTypeVersion="" ma:contentTypeDescription="Create a new document." ma:contentTypeScope="" ma:versionID="58bb31c54cc78280f8e6f577954fd7a5">
  <xsd:schema xmlns:xsd="http://www.w3.org/2001/XMLSchema" xmlns:xs="http://www.w3.org/2001/XMLSchema" xmlns:p="http://schemas.microsoft.com/office/2006/metadata/properties" xmlns:ns2="ac21467a-2607-45ec-8261-55e851c78946" xmlns:ns3="96e73e70-8da9-4cdf-ad3d-bb5a5b31f7e2" targetNamespace="http://schemas.microsoft.com/office/2006/metadata/properties" ma:root="true" ma:fieldsID="3cd6fa35f0b812e49160ec4eea868e41" ns2:_="" ns3:_="">
    <xsd:import namespace="ac21467a-2607-45ec-8261-55e851c78946"/>
    <xsd:import namespace="96e73e70-8da9-4cdf-ad3d-bb5a5b31f7e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Identify_x0020_any_x0020_area_x0020_of_x0020_crossover_x003b__x0020_what_x0020_about_x0020_this_x0020_priority_x0020_area_x0020_has_x0020_potential_x0020_impact_x0020_on_x0020_your_x0020_priority_x0020_area_x003f_" minOccurs="0"/>
                <xsd:element ref="ns2:Have_x0020_you_x0020_or_x0020_any_x0020_of_x0020_your_x0020_jurisdictions_x0020_done_x0020_similar_x0020_work_x0020_that_x0020_you_x0020_want_x0020_to_x0020_elevate_x0020_for_x0020_this_x0020_team_x003f_" minOccurs="0"/>
                <xsd:element ref="ns2:Any_x0020_other_x0020_observations_x0020_or_x0020_concerns_x0020_you_x0020_want_x0020_to_x0020_share_x0020_with_x0020_this_x0020_priority_x0020_lead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21467a-2607-45ec-8261-55e851c789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dada7c3-aacb-455f-bd03-6005df5ea7e1"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Identify_x0020_any_x0020_area_x0020_of_x0020_crossover_x003b__x0020_what_x0020_about_x0020_this_x0020_priority_x0020_area_x0020_has_x0020_potential_x0020_impact_x0020_on_x0020_your_x0020_priority_x0020_area_x003f_" ma:index="24" nillable="true" ma:displayName="Identify any area of crossover; what about this priority area has potential impact on your priority area?" ma:internalName="Identify_x0020_any_x0020_area_x0020_of_x0020_crossover_x003b__x0020_what_x0020_about_x0020_this_x0020_priority_x0020_area_x0020_has_x0020_potential_x0020_impact_x0020_on_x0020_your_x0020_priority_x0020_area_x003f_">
      <xsd:simpleType>
        <xsd:restriction base="dms:Note">
          <xsd:maxLength value="255"/>
        </xsd:restriction>
      </xsd:simpleType>
    </xsd:element>
    <xsd:element name="Have_x0020_you_x0020_or_x0020_any_x0020_of_x0020_your_x0020_jurisdictions_x0020_done_x0020_similar_x0020_work_x0020_that_x0020_you_x0020_want_x0020_to_x0020_elevate_x0020_for_x0020_this_x0020_team_x003f_" ma:index="25" nillable="true" ma:displayName="Have you or any of your jurisdictions done similar work that you want to elevate for this team?" ma:internalName="Have_x0020_you_x0020_or_x0020_any_x0020_of_x0020_your_x0020_jurisdictions_x0020_done_x0020_similar_x0020_work_x0020_that_x0020_you_x0020_want_x0020_to_x0020_elevate_x0020_for_x0020_this_x0020_team_x003f_">
      <xsd:simpleType>
        <xsd:restriction base="dms:Note">
          <xsd:maxLength value="255"/>
        </xsd:restriction>
      </xsd:simpleType>
    </xsd:element>
    <xsd:element name="Any_x0020_other_x0020_observations_x0020_or_x0020_concerns_x0020_you_x0020_want_x0020_to_x0020_share_x0020_with_x0020_this_x0020_priority_x0020_lead_x003f_" ma:index="26" nillable="true" ma:displayName="Any other observations or concerns you want to share with this priority lead?" ma:internalName="Any_x0020_other_x0020_observations_x0020_or_x0020_concerns_x0020_you_x0020_want_x0020_to_x0020_share_x0020_with_x0020_this_x0020_priority_x0020_lead_x003f_">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6e73e70-8da9-4cdf-ad3d-bb5a5b31f7e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c82eed4a-d5c7-44be-a967-0ba4e71634d7}" ma:internalName="TaxCatchAll" ma:showField="CatchAllData" ma:web="96e73e70-8da9-4cdf-ad3d-bb5a5b31f7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635B61-FE89-40E1-AF5C-5703B66038AC}">
  <ds:schemaRefs>
    <ds:schemaRef ds:uri="http://schemas.microsoft.com/DataMashup"/>
  </ds:schemaRefs>
</ds:datastoreItem>
</file>

<file path=customXml/itemProps2.xml><?xml version="1.0" encoding="utf-8"?>
<ds:datastoreItem xmlns:ds="http://schemas.openxmlformats.org/officeDocument/2006/customXml" ds:itemID="{C31CEC0F-D60D-45AA-9349-4D3CDCD8D240}">
  <ds:schemaRefs>
    <ds:schemaRef ds:uri="http://schemas.microsoft.com/office/2006/metadata/properties"/>
    <ds:schemaRef ds:uri="http://purl.org/dc/dcmitype/"/>
    <ds:schemaRef ds:uri="http://purl.org/dc/elements/1.1/"/>
    <ds:schemaRef ds:uri="http://purl.org/dc/terms/"/>
    <ds:schemaRef ds:uri="96e73e70-8da9-4cdf-ad3d-bb5a5b31f7e2"/>
    <ds:schemaRef ds:uri="http://schemas.microsoft.com/office/2006/documentManagement/types"/>
    <ds:schemaRef ds:uri="http://schemas.microsoft.com/office/infopath/2007/PartnerControls"/>
    <ds:schemaRef ds:uri="http://schemas.openxmlformats.org/package/2006/metadata/core-properties"/>
    <ds:schemaRef ds:uri="ac21467a-2607-45ec-8261-55e851c78946"/>
    <ds:schemaRef ds:uri="http://www.w3.org/XML/1998/namespace"/>
  </ds:schemaRefs>
</ds:datastoreItem>
</file>

<file path=customXml/itemProps3.xml><?xml version="1.0" encoding="utf-8"?>
<ds:datastoreItem xmlns:ds="http://schemas.openxmlformats.org/officeDocument/2006/customXml" ds:itemID="{B03A9975-4083-4982-9A74-A737D96DD86C}">
  <ds:schemaRefs>
    <ds:schemaRef ds:uri="http://schemas.microsoft.com/sharepoint/v3/contenttype/forms"/>
  </ds:schemaRefs>
</ds:datastoreItem>
</file>

<file path=customXml/itemProps4.xml><?xml version="1.0" encoding="utf-8"?>
<ds:datastoreItem xmlns:ds="http://schemas.openxmlformats.org/officeDocument/2006/customXml" ds:itemID="{EDEFE42C-EFC6-4FC8-AC1E-684613F70C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21467a-2607-45ec-8261-55e851c78946"/>
    <ds:schemaRef ds:uri="96e73e70-8da9-4cdf-ad3d-bb5a5b31f7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Cover_Sheet2</vt:lpstr>
      <vt:lpstr>County Names to hide (2)</vt:lpstr>
      <vt:lpstr>Cover_Sheet</vt:lpstr>
      <vt:lpstr>Fidelity</vt:lpstr>
      <vt:lpstr>Fidelity Home Visitors</vt:lpstr>
      <vt:lpstr>Fidelity Supervisors</vt:lpstr>
      <vt:lpstr>Outcomes</vt:lpstr>
      <vt:lpstr>Outcomes Aggregate</vt:lpstr>
      <vt:lpstr>Fidelity Aggregate</vt:lpstr>
      <vt:lpstr>County Names to hide</vt:lpstr>
      <vt:lpstr>'County Names to hide (2)'!HomeVisitorsFilteredList</vt:lpstr>
      <vt:lpstr>HomeVisitorsFilteredList</vt:lpstr>
      <vt:lpstr>'County Names to hide (2)'!HV_FilteredList</vt:lpstr>
      <vt:lpstr>HV_FilteredList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Kya Barounis</cp:lastModifiedBy>
  <cp:revision/>
  <dcterms:created xsi:type="dcterms:W3CDTF">2025-04-23T21:36:52Z</dcterms:created>
  <dcterms:modified xsi:type="dcterms:W3CDTF">2026-06-09T20:40:07Z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0x01010066CF53642CFB8E429D735BE068C8D32E</vt:lpwstr>
  </property>
  <property fmtid="{D5CDD505-2E9C-101B-9397-08002B2CF9AE}" pid="3" name="MediaServiceImageTags">
    <vt:lpwstr/>
  </property>
</Properties>
</file>